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Development\Surety Calc Sheet\"/>
    </mc:Choice>
  </mc:AlternateContent>
  <xr:revisionPtr revIDLastSave="0" documentId="13_ncr:1_{16F3052A-3D7E-4902-B2F8-C282657A7A98}" xr6:coauthVersionLast="47" xr6:coauthVersionMax="47" xr10:uidLastSave="{00000000-0000-0000-0000-000000000000}"/>
  <workbookProtection workbookAlgorithmName="SHA-512" workbookHashValue="IooIp1HYezlvzEfBukDHBxzc6MQ4xGbWs9tE8x52QB0mZIjx5QO5t9/0TMRuc36Q/TyBjzkcLKrgCrobF0iMiA==" workbookSaltValue="IC9kcKE18em99/UuOkbZzQ==" workbookSpinCount="100000" lockStructure="1"/>
  <bookViews>
    <workbookView xWindow="28680" yWindow="-120" windowWidth="29040" windowHeight="15840" xr2:uid="{02904261-2A83-426B-BDF0-45425AC32DFA}"/>
  </bookViews>
  <sheets>
    <sheet name="Surety Calculations Form" sheetId="2" r:id="rId1"/>
    <sheet name="Summary Sheet" sheetId="4" r:id="rId2"/>
  </sheets>
  <externalReferences>
    <externalReference r:id="rId3"/>
  </externalReferences>
  <definedNames>
    <definedName name="_xlnm.Print_Area" localSheetId="0">'Surety Calculations Form'!$A$1:$G$195</definedName>
    <definedName name="QNTY" localSheetId="1">'[1]Surety Calculations Form'!$D$42:$D$49,'[1]Surety Calculations Form'!$D$54:$D$76,'[1]Surety Calculations Form'!$D$81:$D$85,'[1]Surety Calculations Form'!$D$90:$D$96,'[1]Surety Calculations Form'!$D$102:$D$109,'[1]Surety Calculations Form'!$D$115,'[1]Surety Calculations Form'!$D$118,'[1]Surety Calculations Form'!$D$121:$D$122,'[1]Surety Calculations Form'!$D$127:$D$133,'[1]Surety Calculations Form'!$D$138:$D$148,'[1]Surety Calculations Form'!$D$150:$D$155,'[1]Surety Calculations Form'!$D$156,'[1]Surety Calculations Form'!$D$158,'[1]Surety Calculations Form'!$D$164:$D$176,'[1]Surety Calculations Form'!$D$178</definedName>
    <definedName name="QNTY">'Surety Calculations Form'!$D$47:$D$54,'Surety Calculations Form'!$D$59:$D$80,'Surety Calculations Form'!$D$86:$D$90,'Surety Calculations Form'!$D$98:$D$104,'Surety Calculations Form'!$D$110:$D$117,'Surety Calculations Form'!$D$122,'Surety Calculations Form'!$D$125,'Surety Calculations Form'!$D$128:$D$129,'Surety Calculations Form'!$D$133:$D$140,'Surety Calculations Form'!$D$146:$D$156,'Surety Calculations Form'!$D$159:$D$165,'Surety Calculations Form'!$D$166,'Surety Calculations Form'!$D$171,'Surety Calculations Form'!$D$177:$D$193,'Surety Calculations Form'!#REF!</definedName>
    <definedName name="Quantities" localSheetId="0">'Surety Calculations Form'!$D$47:$D$54,'Surety Calculations Form'!$D$59:$D$80,'Surety Calculations Form'!$D$86:$D$90,'Surety Calculations Form'!$D$98:$D$104,'Surety Calculations Form'!$D$110:$D$117,'Surety Calculations Form'!$D$122,'Surety Calculations Form'!$D$125,'Surety Calculations Form'!$D$128:$D$129,'Surety Calculations Form'!$D$133:$D$140,'Surety Calculations Form'!$D$146:$D$156,'Surety Calculations Form'!$D$159:$D$166,'Surety Calculations Form'!$D$171,'Surety Calculations Form'!$D$177:$D$193,'Surety Calculations Form'!#REF!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8" i="2" l="1"/>
  <c r="J178" i="2"/>
  <c r="I179" i="2"/>
  <c r="J179" i="2"/>
  <c r="I180" i="2"/>
  <c r="J180" i="2"/>
  <c r="I181" i="2"/>
  <c r="J181" i="2"/>
  <c r="I182" i="2"/>
  <c r="J182" i="2"/>
  <c r="I183" i="2"/>
  <c r="J183" i="2"/>
  <c r="I184" i="2"/>
  <c r="J184" i="2"/>
  <c r="I185" i="2"/>
  <c r="J185" i="2"/>
  <c r="I186" i="2"/>
  <c r="J186" i="2"/>
  <c r="A32" i="2"/>
  <c r="E19" i="2"/>
  <c r="B30" i="2"/>
  <c r="A45" i="2"/>
  <c r="J31" i="2"/>
  <c r="J54" i="2"/>
  <c r="I54" i="2"/>
  <c r="J81" i="2"/>
  <c r="I168" i="2"/>
  <c r="J168" i="2"/>
  <c r="I169" i="2"/>
  <c r="J169" i="2"/>
  <c r="I170" i="2"/>
  <c r="J170" i="2"/>
  <c r="I171" i="2"/>
  <c r="J171" i="2"/>
  <c r="I172" i="2"/>
  <c r="J172" i="2"/>
  <c r="J167" i="2"/>
  <c r="I167" i="2"/>
  <c r="I189" i="2"/>
  <c r="I190" i="2"/>
  <c r="I191" i="2"/>
  <c r="I192" i="2"/>
  <c r="I193" i="2"/>
  <c r="I188" i="2"/>
  <c r="J48" i="2"/>
  <c r="J49" i="2"/>
  <c r="J50" i="2"/>
  <c r="J51" i="2"/>
  <c r="J52" i="2"/>
  <c r="J53" i="2"/>
  <c r="J55" i="2"/>
  <c r="J56" i="2"/>
  <c r="J57" i="2"/>
  <c r="J59" i="2"/>
  <c r="J60" i="2"/>
  <c r="J61" i="2"/>
  <c r="J62" i="2"/>
  <c r="J63" i="2"/>
  <c r="J64" i="2"/>
  <c r="J65" i="2"/>
  <c r="J66" i="2"/>
  <c r="J67" i="2"/>
  <c r="J68" i="2"/>
  <c r="J69" i="2"/>
  <c r="J70" i="2"/>
  <c r="J71" i="2"/>
  <c r="J72" i="2"/>
  <c r="J73" i="2"/>
  <c r="J74" i="2"/>
  <c r="J75" i="2"/>
  <c r="J76" i="2"/>
  <c r="J77" i="2"/>
  <c r="J78" i="2"/>
  <c r="J79" i="2"/>
  <c r="J80" i="2"/>
  <c r="J82" i="2"/>
  <c r="J83" i="2"/>
  <c r="J84" i="2"/>
  <c r="J86" i="2"/>
  <c r="J87" i="2"/>
  <c r="J88" i="2"/>
  <c r="J89" i="2"/>
  <c r="J90" i="2"/>
  <c r="J91" i="2"/>
  <c r="J92" i="2"/>
  <c r="J93" i="2"/>
  <c r="J94" i="2"/>
  <c r="J95" i="2"/>
  <c r="J96" i="2"/>
  <c r="J98" i="2"/>
  <c r="J99" i="2"/>
  <c r="J100" i="2"/>
  <c r="J101" i="2"/>
  <c r="J102" i="2"/>
  <c r="J103" i="2"/>
  <c r="J104" i="2"/>
  <c r="J107" i="2"/>
  <c r="J108" i="2"/>
  <c r="J110" i="2"/>
  <c r="J111" i="2"/>
  <c r="J112" i="2"/>
  <c r="J113" i="2"/>
  <c r="J114" i="2"/>
  <c r="J115" i="2"/>
  <c r="J116" i="2"/>
  <c r="J117" i="2"/>
  <c r="J120" i="2"/>
  <c r="J122" i="2"/>
  <c r="J123" i="2"/>
  <c r="J125" i="2"/>
  <c r="J126" i="2"/>
  <c r="J128" i="2"/>
  <c r="J129" i="2"/>
  <c r="J130" i="2"/>
  <c r="J131" i="2"/>
  <c r="J133" i="2"/>
  <c r="J134" i="2"/>
  <c r="J135" i="2"/>
  <c r="J136" i="2"/>
  <c r="J137" i="2"/>
  <c r="J138" i="2"/>
  <c r="J139" i="2"/>
  <c r="J140" i="2"/>
  <c r="J142" i="2"/>
  <c r="J143" i="2"/>
  <c r="J144" i="2"/>
  <c r="J146" i="2"/>
  <c r="J147" i="2"/>
  <c r="J148" i="2"/>
  <c r="J149" i="2"/>
  <c r="J150" i="2"/>
  <c r="J151" i="2"/>
  <c r="J152" i="2"/>
  <c r="J153" i="2"/>
  <c r="J154" i="2"/>
  <c r="J155" i="2"/>
  <c r="J156" i="2"/>
  <c r="J157" i="2"/>
  <c r="J158" i="2"/>
  <c r="J159" i="2"/>
  <c r="J160" i="2"/>
  <c r="J161" i="2"/>
  <c r="J162" i="2"/>
  <c r="J163" i="2"/>
  <c r="J164" i="2"/>
  <c r="J165" i="2"/>
  <c r="J166" i="2"/>
  <c r="J174" i="2"/>
  <c r="J175" i="2"/>
  <c r="J177" i="2"/>
  <c r="J187" i="2"/>
  <c r="J47" i="2"/>
  <c r="I56" i="2"/>
  <c r="I57" i="2"/>
  <c r="I81" i="2"/>
  <c r="I83" i="2"/>
  <c r="I84" i="2"/>
  <c r="I92" i="2"/>
  <c r="I93" i="2"/>
  <c r="I94" i="2"/>
  <c r="I95" i="2"/>
  <c r="I96" i="2"/>
  <c r="I107" i="2"/>
  <c r="I108" i="2"/>
  <c r="I120" i="2"/>
  <c r="I123" i="2"/>
  <c r="I126" i="2"/>
  <c r="I131" i="2"/>
  <c r="I142" i="2"/>
  <c r="I143" i="2"/>
  <c r="I144" i="2"/>
  <c r="I156" i="2"/>
  <c r="I166" i="2"/>
  <c r="I174" i="2"/>
  <c r="I175" i="2"/>
  <c r="I187" i="2"/>
  <c r="D41" i="2" l="1"/>
  <c r="G181" i="2"/>
  <c r="G164" i="2"/>
  <c r="I164" i="2" s="1"/>
  <c r="G163" i="2"/>
  <c r="I163" i="2" s="1"/>
  <c r="G140" i="2"/>
  <c r="I140" i="2" s="1"/>
  <c r="G139" i="2"/>
  <c r="I139" i="2" s="1"/>
  <c r="A20" i="4"/>
  <c r="A14" i="4"/>
  <c r="A15" i="4"/>
  <c r="A16" i="4"/>
  <c r="A17" i="4"/>
  <c r="A18" i="4"/>
  <c r="A19" i="4"/>
  <c r="A13" i="4"/>
  <c r="B95" i="2"/>
  <c r="A26" i="4" l="1"/>
  <c r="G48" i="2"/>
  <c r="I48" i="2" s="1"/>
  <c r="G49" i="2"/>
  <c r="I49" i="2" s="1"/>
  <c r="G50" i="2"/>
  <c r="I50" i="2" s="1"/>
  <c r="G51" i="2"/>
  <c r="I51" i="2" s="1"/>
  <c r="G52" i="2"/>
  <c r="I52" i="2" s="1"/>
  <c r="G53" i="2"/>
  <c r="I53" i="2" s="1"/>
  <c r="G47" i="2"/>
  <c r="I47" i="2" s="1"/>
  <c r="C7" i="4"/>
  <c r="C6" i="4"/>
  <c r="C5" i="4"/>
  <c r="C4" i="4"/>
  <c r="C3" i="4"/>
  <c r="C2" i="4"/>
  <c r="C10" i="4"/>
  <c r="C8" i="4"/>
  <c r="C9" i="4"/>
  <c r="D42" i="2"/>
  <c r="D40" i="2"/>
  <c r="D39" i="2"/>
  <c r="D38" i="2" l="1"/>
  <c r="D37" i="2"/>
  <c r="D36" i="2"/>
  <c r="D35" i="2"/>
  <c r="G80" i="2"/>
  <c r="I80" i="2" s="1"/>
  <c r="A23" i="2" l="1"/>
  <c r="A28" i="4" s="1"/>
  <c r="A19" i="2"/>
  <c r="A24" i="4" s="1"/>
  <c r="A22" i="2"/>
  <c r="A27" i="4" s="1"/>
  <c r="G37" i="2" l="1"/>
  <c r="D15" i="4" s="1"/>
  <c r="G40" i="2"/>
  <c r="D18" i="4" s="1"/>
  <c r="G157" i="2"/>
  <c r="I157" i="2" s="1"/>
  <c r="G158" i="2"/>
  <c r="I158" i="2" s="1"/>
  <c r="G186" i="2"/>
  <c r="G185" i="2"/>
  <c r="G184" i="2"/>
  <c r="G183" i="2"/>
  <c r="G182" i="2"/>
  <c r="G180" i="2"/>
  <c r="G179" i="2"/>
  <c r="G178" i="2"/>
  <c r="G177" i="2"/>
  <c r="I177" i="2" s="1"/>
  <c r="G165" i="2"/>
  <c r="I165" i="2" s="1"/>
  <c r="G162" i="2"/>
  <c r="I162" i="2" s="1"/>
  <c r="G161" i="2"/>
  <c r="I161" i="2" s="1"/>
  <c r="G160" i="2"/>
  <c r="I160" i="2" s="1"/>
  <c r="G159" i="2"/>
  <c r="I159" i="2" s="1"/>
  <c r="G155" i="2"/>
  <c r="I155" i="2" s="1"/>
  <c r="G154" i="2"/>
  <c r="I154" i="2" s="1"/>
  <c r="G153" i="2"/>
  <c r="I153" i="2" s="1"/>
  <c r="G152" i="2"/>
  <c r="I152" i="2" s="1"/>
  <c r="G151" i="2"/>
  <c r="I151" i="2" s="1"/>
  <c r="G150" i="2"/>
  <c r="I150" i="2" s="1"/>
  <c r="G149" i="2"/>
  <c r="I149" i="2" s="1"/>
  <c r="G148" i="2"/>
  <c r="I148" i="2" s="1"/>
  <c r="G147" i="2"/>
  <c r="I147" i="2" s="1"/>
  <c r="G146" i="2"/>
  <c r="I146" i="2" s="1"/>
  <c r="G138" i="2"/>
  <c r="I138" i="2" s="1"/>
  <c r="G137" i="2"/>
  <c r="I137" i="2" s="1"/>
  <c r="G136" i="2"/>
  <c r="I136" i="2" s="1"/>
  <c r="G135" i="2"/>
  <c r="I135" i="2" s="1"/>
  <c r="G134" i="2"/>
  <c r="I134" i="2" s="1"/>
  <c r="G133" i="2"/>
  <c r="I133" i="2" s="1"/>
  <c r="G129" i="2"/>
  <c r="I129" i="2" s="1"/>
  <c r="G128" i="2"/>
  <c r="I128" i="2" s="1"/>
  <c r="G125" i="2"/>
  <c r="I125" i="2" s="1"/>
  <c r="G122" i="2"/>
  <c r="I122" i="2" s="1"/>
  <c r="G117" i="2"/>
  <c r="I117" i="2" s="1"/>
  <c r="G116" i="2"/>
  <c r="I116" i="2" s="1"/>
  <c r="G115" i="2"/>
  <c r="I115" i="2" s="1"/>
  <c r="G114" i="2"/>
  <c r="I114" i="2" s="1"/>
  <c r="G113" i="2"/>
  <c r="I113" i="2" s="1"/>
  <c r="G112" i="2"/>
  <c r="I112" i="2" s="1"/>
  <c r="G111" i="2"/>
  <c r="I111" i="2" s="1"/>
  <c r="G110" i="2"/>
  <c r="I110" i="2" s="1"/>
  <c r="G104" i="2"/>
  <c r="I104" i="2" s="1"/>
  <c r="G103" i="2"/>
  <c r="I103" i="2" s="1"/>
  <c r="G102" i="2"/>
  <c r="I102" i="2" s="1"/>
  <c r="G101" i="2"/>
  <c r="I101" i="2" s="1"/>
  <c r="G100" i="2"/>
  <c r="I100" i="2" s="1"/>
  <c r="G99" i="2"/>
  <c r="I99" i="2" s="1"/>
  <c r="G98" i="2"/>
  <c r="I98" i="2" s="1"/>
  <c r="G90" i="2"/>
  <c r="I90" i="2" s="1"/>
  <c r="G89" i="2"/>
  <c r="I89" i="2" s="1"/>
  <c r="G88" i="2"/>
  <c r="I88" i="2" s="1"/>
  <c r="G87" i="2"/>
  <c r="I87" i="2" s="1"/>
  <c r="G86" i="2"/>
  <c r="I86" i="2" s="1"/>
  <c r="G79" i="2"/>
  <c r="I79" i="2" s="1"/>
  <c r="G78" i="2"/>
  <c r="I78" i="2" s="1"/>
  <c r="G77" i="2"/>
  <c r="I77" i="2" s="1"/>
  <c r="G76" i="2"/>
  <c r="I76" i="2" s="1"/>
  <c r="G75" i="2"/>
  <c r="I75" i="2" s="1"/>
  <c r="G74" i="2"/>
  <c r="I74" i="2" s="1"/>
  <c r="G73" i="2"/>
  <c r="I73" i="2" s="1"/>
  <c r="G72" i="2"/>
  <c r="I72" i="2" s="1"/>
  <c r="G71" i="2"/>
  <c r="I71" i="2" s="1"/>
  <c r="G70" i="2"/>
  <c r="I70" i="2" s="1"/>
  <c r="G69" i="2"/>
  <c r="I69" i="2" s="1"/>
  <c r="G68" i="2"/>
  <c r="I68" i="2" s="1"/>
  <c r="G67" i="2"/>
  <c r="G66" i="2"/>
  <c r="I66" i="2" s="1"/>
  <c r="G65" i="2"/>
  <c r="I65" i="2" s="1"/>
  <c r="G64" i="2"/>
  <c r="I64" i="2" s="1"/>
  <c r="G63" i="2"/>
  <c r="I63" i="2" s="1"/>
  <c r="G62" i="2"/>
  <c r="I62" i="2" s="1"/>
  <c r="G61" i="2"/>
  <c r="I61" i="2" s="1"/>
  <c r="G60" i="2"/>
  <c r="I60" i="2" s="1"/>
  <c r="G59" i="2"/>
  <c r="I59" i="2" s="1"/>
  <c r="G42" i="2"/>
  <c r="D20" i="4" s="1"/>
  <c r="G41" i="2"/>
  <c r="D19" i="4" s="1"/>
  <c r="G39" i="2"/>
  <c r="D17" i="4" s="1"/>
  <c r="G38" i="2"/>
  <c r="D16" i="4" s="1"/>
  <c r="G36" i="2"/>
  <c r="D14" i="4" s="1"/>
  <c r="G35" i="2"/>
  <c r="D13" i="4" s="1"/>
  <c r="A29" i="2"/>
  <c r="A34" i="4" s="1"/>
  <c r="A28" i="2"/>
  <c r="A33" i="4" s="1"/>
  <c r="A27" i="2"/>
  <c r="A32" i="4" s="1"/>
  <c r="A26" i="2"/>
  <c r="A31" i="4" s="1"/>
  <c r="A25" i="2"/>
  <c r="A30" i="4" s="1"/>
  <c r="A24" i="2"/>
  <c r="A29" i="4" s="1"/>
  <c r="A20" i="2"/>
  <c r="A25" i="4" s="1"/>
  <c r="I67" i="2" l="1"/>
  <c r="G82" i="2"/>
  <c r="D25" i="2"/>
  <c r="G25" i="2" s="1"/>
  <c r="D30" i="4" s="1"/>
  <c r="D24" i="2"/>
  <c r="G24" i="2" s="1"/>
  <c r="D29" i="4" s="1"/>
  <c r="G118" i="2"/>
  <c r="G105" i="2"/>
  <c r="G194" i="2"/>
  <c r="G173" i="2"/>
  <c r="G130" i="2"/>
  <c r="G55" i="2"/>
  <c r="G141" i="2"/>
  <c r="G91" i="2"/>
  <c r="G106" i="2" l="1"/>
  <c r="D29" i="2"/>
  <c r="G119" i="2"/>
  <c r="D28" i="2"/>
  <c r="D27" i="2"/>
  <c r="D26" i="2"/>
  <c r="D21" i="2"/>
  <c r="D20" i="2"/>
  <c r="D19" i="2"/>
  <c r="D23" i="2" l="1"/>
  <c r="E23" i="2" s="1"/>
  <c r="A139" i="4" a="1"/>
  <c r="A139" i="4" s="1"/>
  <c r="G139" i="4" s="1"/>
  <c r="D22" i="2"/>
  <c r="A102" i="4" a="1"/>
  <c r="A102" i="4" s="1"/>
  <c r="G102" i="4" s="1"/>
  <c r="A116" i="4" a="1"/>
  <c r="A116" i="4" s="1"/>
  <c r="G116" i="4" s="1"/>
  <c r="A62" i="4" a="1"/>
  <c r="A62" i="4" s="1"/>
  <c r="G62" i="4" s="1"/>
  <c r="A130" i="4" a="1"/>
  <c r="A130" i="4" s="1"/>
  <c r="G130" i="4" s="1"/>
  <c r="A121" i="4" a="1"/>
  <c r="A121" i="4" s="1"/>
  <c r="G121" i="4" s="1"/>
  <c r="A108" i="4" a="1"/>
  <c r="A108" i="4" s="1"/>
  <c r="G108" i="4" s="1"/>
  <c r="A111" i="4" a="1"/>
  <c r="A111" i="4" s="1"/>
  <c r="G111" i="4" s="1"/>
  <c r="E20" i="2"/>
  <c r="E26" i="2"/>
  <c r="E27" i="2"/>
  <c r="E28" i="2"/>
  <c r="E29" i="2"/>
  <c r="E21" i="2"/>
  <c r="F22" i="2" l="1"/>
  <c r="G26" i="2"/>
  <c r="D31" i="4" s="1"/>
  <c r="F27" i="2"/>
  <c r="G27" i="2" s="1"/>
  <c r="D32" i="4" s="1"/>
  <c r="F29" i="2"/>
  <c r="G29" i="2" s="1"/>
  <c r="D34" i="4" s="1"/>
  <c r="F23" i="2"/>
  <c r="G23" i="2" s="1"/>
  <c r="D28" i="4" s="1"/>
  <c r="E22" i="2"/>
  <c r="F28" i="2"/>
  <c r="G28" i="2" s="1"/>
  <c r="D33" i="4" s="1"/>
  <c r="F19" i="2"/>
  <c r="G19" i="2" s="1"/>
  <c r="D24" i="4" s="1"/>
  <c r="F20" i="2"/>
  <c r="G20" i="2" s="1"/>
  <c r="D25" i="4" s="1"/>
  <c r="F21" i="2"/>
  <c r="G21" i="2" s="1"/>
  <c r="D26" i="4" s="1"/>
  <c r="E111" i="4"/>
  <c r="F111" i="4"/>
  <c r="E108" i="4"/>
  <c r="F108" i="4"/>
  <c r="E121" i="4"/>
  <c r="F121" i="4"/>
  <c r="E130" i="4"/>
  <c r="F130" i="4"/>
  <c r="E62" i="4"/>
  <c r="F62" i="4"/>
  <c r="E116" i="4"/>
  <c r="F116" i="4"/>
  <c r="E102" i="4"/>
  <c r="F102" i="4"/>
  <c r="E139" i="4"/>
  <c r="F139" i="4"/>
  <c r="A94" i="4" a="1"/>
  <c r="A94" i="4" s="1"/>
  <c r="G94" i="4" s="1"/>
  <c r="A48" i="4" a="1"/>
  <c r="A48" i="4" s="1"/>
  <c r="G48" i="4" s="1"/>
  <c r="A55" i="4" a="1"/>
  <c r="A55" i="4" s="1"/>
  <c r="G55" i="4" s="1"/>
  <c r="A67" i="4" a="1"/>
  <c r="A67" i="4" s="1"/>
  <c r="G67" i="4" s="1"/>
  <c r="A133" i="4" a="1"/>
  <c r="A133" i="4" s="1"/>
  <c r="G133" i="4" s="1"/>
  <c r="A51" i="4" a="1"/>
  <c r="A51" i="4" s="1"/>
  <c r="G51" i="4" s="1"/>
  <c r="A99" i="4" a="1"/>
  <c r="A99" i="4" s="1"/>
  <c r="G99" i="4" s="1"/>
  <c r="A122" i="4" a="1"/>
  <c r="A122" i="4" s="1"/>
  <c r="G122" i="4" s="1"/>
  <c r="A124" i="4" a="1"/>
  <c r="A124" i="4" s="1"/>
  <c r="G124" i="4" s="1"/>
  <c r="A126" i="4" a="1"/>
  <c r="A126" i="4" s="1"/>
  <c r="G126" i="4" s="1"/>
  <c r="A138" i="4" a="1"/>
  <c r="A138" i="4" s="1"/>
  <c r="G138" i="4" s="1"/>
  <c r="A66" i="4" a="1"/>
  <c r="A66" i="4" s="1"/>
  <c r="G66" i="4" s="1"/>
  <c r="A106" i="4" a="1"/>
  <c r="A106" i="4" s="1"/>
  <c r="G106" i="4" s="1"/>
  <c r="A53" i="4" a="1"/>
  <c r="A53" i="4" s="1"/>
  <c r="G53" i="4" s="1"/>
  <c r="A76" i="4" a="1"/>
  <c r="A76" i="4" s="1"/>
  <c r="G76" i="4" s="1"/>
  <c r="A68" i="4" a="1"/>
  <c r="A68" i="4" s="1"/>
  <c r="G68" i="4" s="1"/>
  <c r="A113" i="4" a="1"/>
  <c r="A113" i="4" s="1"/>
  <c r="G113" i="4" s="1"/>
  <c r="A118" i="4" a="1"/>
  <c r="A118" i="4" s="1"/>
  <c r="G118" i="4" s="1"/>
  <c r="A135" i="4" a="1"/>
  <c r="A135" i="4" s="1"/>
  <c r="G135" i="4" s="1"/>
  <c r="A115" i="4" a="1"/>
  <c r="A115" i="4" s="1"/>
  <c r="G115" i="4" s="1"/>
  <c r="A93" i="4" a="1"/>
  <c r="A93" i="4" s="1"/>
  <c r="G93" i="4" s="1"/>
  <c r="A103" i="4" a="1"/>
  <c r="A103" i="4" s="1"/>
  <c r="G103" i="4" s="1"/>
  <c r="A69" i="4" a="1"/>
  <c r="A69" i="4" s="1"/>
  <c r="G69" i="4" s="1"/>
  <c r="A45" i="4" a="1"/>
  <c r="A45" i="4" s="1"/>
  <c r="G45" i="4" s="1"/>
  <c r="A129" i="4" a="1"/>
  <c r="A129" i="4" s="1"/>
  <c r="G129" i="4" s="1"/>
  <c r="A82" i="4" a="1"/>
  <c r="A82" i="4" s="1"/>
  <c r="G82" i="4" s="1"/>
  <c r="A64" i="4" a="1"/>
  <c r="A64" i="4" s="1"/>
  <c r="G64" i="4" s="1"/>
  <c r="A112" i="4" a="1"/>
  <c r="A112" i="4" s="1"/>
  <c r="G112" i="4" s="1"/>
  <c r="A81" i="4" a="1"/>
  <c r="A81" i="4" s="1"/>
  <c r="G81" i="4" s="1"/>
  <c r="A72" i="4" a="1"/>
  <c r="A72" i="4" s="1"/>
  <c r="G72" i="4" s="1"/>
  <c r="A90" i="4" a="1"/>
  <c r="A90" i="4" s="1"/>
  <c r="G90" i="4" s="1"/>
  <c r="A49" i="4" a="1"/>
  <c r="A49" i="4" s="1"/>
  <c r="G49" i="4" s="1"/>
  <c r="A128" i="4" a="1"/>
  <c r="A128" i="4" s="1"/>
  <c r="G128" i="4" s="1"/>
  <c r="A52" i="4" a="1"/>
  <c r="A52" i="4" s="1"/>
  <c r="G52" i="4" s="1"/>
  <c r="A85" i="4" a="1"/>
  <c r="A85" i="4" s="1"/>
  <c r="G85" i="4" s="1"/>
  <c r="A46" i="4" a="1"/>
  <c r="A46" i="4" s="1"/>
  <c r="G46" i="4" s="1"/>
  <c r="A136" i="4" a="1"/>
  <c r="A136" i="4" s="1"/>
  <c r="G136" i="4" s="1"/>
  <c r="A92" i="4" a="1"/>
  <c r="A92" i="4" s="1"/>
  <c r="G92" i="4" s="1"/>
  <c r="A74" i="4" a="1"/>
  <c r="A74" i="4" s="1"/>
  <c r="G74" i="4" s="1"/>
  <c r="A80" i="4" a="1"/>
  <c r="A80" i="4" s="1"/>
  <c r="G80" i="4" s="1"/>
  <c r="A132" i="4" a="1"/>
  <c r="A132" i="4" s="1"/>
  <c r="G132" i="4" s="1"/>
  <c r="A104" i="4" a="1"/>
  <c r="A104" i="4" s="1"/>
  <c r="G104" i="4" s="1"/>
  <c r="A57" i="4" a="1"/>
  <c r="A57" i="4" s="1"/>
  <c r="G57" i="4" s="1"/>
  <c r="A65" i="4" a="1"/>
  <c r="A65" i="4" s="1"/>
  <c r="G65" i="4" s="1"/>
  <c r="A89" i="4" a="1"/>
  <c r="A89" i="4" s="1"/>
  <c r="G89" i="4" s="1"/>
  <c r="A86" i="4" a="1"/>
  <c r="A86" i="4" s="1"/>
  <c r="G86" i="4" s="1"/>
  <c r="A59" i="4" a="1"/>
  <c r="A59" i="4" s="1"/>
  <c r="G59" i="4" s="1"/>
  <c r="A123" i="4" a="1"/>
  <c r="A123" i="4" s="1"/>
  <c r="G123" i="4" s="1"/>
  <c r="A101" i="4" a="1"/>
  <c r="A101" i="4" s="1"/>
  <c r="G101" i="4" s="1"/>
  <c r="A39" i="4" a="1"/>
  <c r="A39" i="4" s="1"/>
  <c r="G39" i="4" s="1"/>
  <c r="A38" i="4" a="1"/>
  <c r="A38" i="4" s="1"/>
  <c r="G38" i="4" s="1"/>
  <c r="A71" i="4" a="1"/>
  <c r="A71" i="4" s="1"/>
  <c r="G71" i="4" s="1"/>
  <c r="A54" i="4" a="1"/>
  <c r="A54" i="4" s="1"/>
  <c r="G54" i="4" s="1"/>
  <c r="A77" i="4" a="1"/>
  <c r="A77" i="4" s="1"/>
  <c r="G77" i="4" s="1"/>
  <c r="A119" i="4" a="1"/>
  <c r="A119" i="4" s="1"/>
  <c r="G119" i="4" s="1"/>
  <c r="A91" i="4" a="1"/>
  <c r="A91" i="4" s="1"/>
  <c r="G91" i="4" s="1"/>
  <c r="A44" i="4" a="1"/>
  <c r="A44" i="4" s="1"/>
  <c r="G44" i="4" s="1"/>
  <c r="A117" i="4" a="1"/>
  <c r="A117" i="4" s="1"/>
  <c r="G117" i="4" s="1"/>
  <c r="A73" i="4" a="1"/>
  <c r="A73" i="4" s="1"/>
  <c r="G73" i="4" s="1"/>
  <c r="A63" i="4" a="1"/>
  <c r="A63" i="4" s="1"/>
  <c r="G63" i="4" s="1"/>
  <c r="A100" i="4" a="1"/>
  <c r="A100" i="4" s="1"/>
  <c r="G100" i="4" s="1"/>
  <c r="A56" i="4" a="1"/>
  <c r="A56" i="4" s="1"/>
  <c r="G56" i="4" s="1"/>
  <c r="A96" i="4" a="1"/>
  <c r="A96" i="4" s="1"/>
  <c r="G96" i="4" s="1"/>
  <c r="A105" i="4" a="1"/>
  <c r="A105" i="4" s="1"/>
  <c r="G105" i="4" s="1"/>
  <c r="A97" i="4" a="1"/>
  <c r="A97" i="4" s="1"/>
  <c r="G97" i="4" s="1"/>
  <c r="A50" i="4" a="1"/>
  <c r="A50" i="4" s="1"/>
  <c r="G50" i="4" s="1"/>
  <c r="A110" i="4" a="1"/>
  <c r="A110" i="4" s="1"/>
  <c r="G110" i="4" s="1"/>
  <c r="A114" i="4" a="1"/>
  <c r="A114" i="4" s="1"/>
  <c r="G114" i="4" s="1"/>
  <c r="A75" i="4" a="1"/>
  <c r="A75" i="4" s="1"/>
  <c r="G75" i="4" s="1"/>
  <c r="A98" i="4" a="1"/>
  <c r="A98" i="4" s="1"/>
  <c r="G98" i="4" s="1"/>
  <c r="A131" i="4" a="1"/>
  <c r="A131" i="4" s="1"/>
  <c r="G131" i="4" s="1"/>
  <c r="A70" i="4" a="1"/>
  <c r="A70" i="4" s="1"/>
  <c r="G70" i="4" s="1"/>
  <c r="A40" i="4" a="1"/>
  <c r="A40" i="4" s="1"/>
  <c r="G40" i="4" s="1"/>
  <c r="A127" i="4" a="1"/>
  <c r="A127" i="4" s="1"/>
  <c r="G127" i="4" s="1"/>
  <c r="A84" i="4" a="1"/>
  <c r="A84" i="4" s="1"/>
  <c r="G84" i="4" s="1"/>
  <c r="A42" i="4" a="1"/>
  <c r="A42" i="4" s="1"/>
  <c r="G42" i="4" s="1"/>
  <c r="A41" i="4" a="1"/>
  <c r="A41" i="4" s="1"/>
  <c r="G41" i="4" s="1"/>
  <c r="A120" i="4" a="1"/>
  <c r="A120" i="4" s="1"/>
  <c r="G120" i="4" s="1"/>
  <c r="A125" i="4" a="1"/>
  <c r="A125" i="4" s="1"/>
  <c r="G125" i="4" s="1"/>
  <c r="A58" i="4" a="1"/>
  <c r="A58" i="4" s="1"/>
  <c r="G58" i="4" s="1"/>
  <c r="A43" i="4" a="1"/>
  <c r="A43" i="4" s="1"/>
  <c r="G43" i="4" s="1"/>
  <c r="A79" i="4" a="1"/>
  <c r="A79" i="4" s="1"/>
  <c r="G79" i="4" s="1"/>
  <c r="A109" i="4" a="1"/>
  <c r="A109" i="4" s="1"/>
  <c r="G109" i="4" s="1"/>
  <c r="A107" i="4" a="1"/>
  <c r="A107" i="4" s="1"/>
  <c r="G107" i="4" s="1"/>
  <c r="A88" i="4" a="1"/>
  <c r="A88" i="4" s="1"/>
  <c r="G88" i="4" s="1"/>
  <c r="A134" i="4" a="1"/>
  <c r="A134" i="4" s="1"/>
  <c r="G134" i="4" s="1"/>
  <c r="A60" i="4" a="1"/>
  <c r="A60" i="4" s="1"/>
  <c r="G60" i="4" s="1"/>
  <c r="A83" i="4" a="1"/>
  <c r="A83" i="4" s="1"/>
  <c r="G83" i="4" s="1"/>
  <c r="A87" i="4" a="1"/>
  <c r="A87" i="4" s="1"/>
  <c r="G87" i="4" s="1"/>
  <c r="A61" i="4" a="1"/>
  <c r="A61" i="4" s="1"/>
  <c r="G61" i="4" s="1"/>
  <c r="A47" i="4" a="1"/>
  <c r="A47" i="4" s="1"/>
  <c r="G47" i="4" s="1"/>
  <c r="A78" i="4" a="1"/>
  <c r="A78" i="4" s="1"/>
  <c r="G78" i="4" s="1"/>
  <c r="A137" i="4" a="1"/>
  <c r="A137" i="4" s="1"/>
  <c r="G137" i="4" s="1"/>
  <c r="A95" i="4" a="1"/>
  <c r="A95" i="4" s="1"/>
  <c r="G95" i="4" s="1"/>
  <c r="G22" i="2" l="1"/>
  <c r="D27" i="4" s="1"/>
  <c r="D139" i="4"/>
  <c r="D116" i="4"/>
  <c r="D62" i="4"/>
  <c r="D111" i="4"/>
  <c r="E123" i="4"/>
  <c r="F123" i="4"/>
  <c r="E68" i="4"/>
  <c r="F68" i="4"/>
  <c r="E95" i="4"/>
  <c r="F95" i="4"/>
  <c r="E41" i="4"/>
  <c r="F41" i="4"/>
  <c r="E117" i="4"/>
  <c r="F117" i="4"/>
  <c r="E112" i="4"/>
  <c r="F112" i="4"/>
  <c r="E67" i="4"/>
  <c r="F67" i="4"/>
  <c r="E88" i="4"/>
  <c r="F88" i="4"/>
  <c r="E55" i="4"/>
  <c r="F55" i="4"/>
  <c r="E80" i="4"/>
  <c r="F80" i="4"/>
  <c r="E137" i="4"/>
  <c r="F137" i="4"/>
  <c r="E107" i="4"/>
  <c r="F107" i="4"/>
  <c r="E84" i="4"/>
  <c r="F84" i="4"/>
  <c r="E74" i="4"/>
  <c r="F74" i="4"/>
  <c r="E64" i="4"/>
  <c r="F64" i="4"/>
  <c r="E76" i="4"/>
  <c r="F76" i="4"/>
  <c r="E50" i="4"/>
  <c r="F50" i="4"/>
  <c r="E97" i="4"/>
  <c r="F97" i="4"/>
  <c r="E44" i="4"/>
  <c r="F44" i="4"/>
  <c r="E59" i="4"/>
  <c r="F59" i="4"/>
  <c r="E92" i="4"/>
  <c r="F92" i="4"/>
  <c r="E82" i="4"/>
  <c r="F82" i="4"/>
  <c r="E53" i="4"/>
  <c r="F53" i="4"/>
  <c r="E48" i="4"/>
  <c r="F48" i="4"/>
  <c r="E73" i="4"/>
  <c r="F73" i="4"/>
  <c r="E78" i="4"/>
  <c r="F78" i="4"/>
  <c r="E79" i="4"/>
  <c r="F79" i="4"/>
  <c r="E127" i="4"/>
  <c r="F127" i="4"/>
  <c r="E91" i="4"/>
  <c r="F91" i="4"/>
  <c r="E86" i="4"/>
  <c r="F86" i="4"/>
  <c r="E136" i="4"/>
  <c r="F136" i="4"/>
  <c r="E129" i="4"/>
  <c r="F129" i="4"/>
  <c r="E106" i="4"/>
  <c r="F106" i="4"/>
  <c r="E42" i="4"/>
  <c r="F42" i="4"/>
  <c r="E40" i="4"/>
  <c r="F40" i="4"/>
  <c r="E119" i="4"/>
  <c r="F119" i="4"/>
  <c r="E46" i="4"/>
  <c r="F46" i="4"/>
  <c r="E45" i="4"/>
  <c r="F45" i="4"/>
  <c r="E66" i="4"/>
  <c r="F66" i="4"/>
  <c r="E94" i="4"/>
  <c r="F94" i="4"/>
  <c r="D130" i="4"/>
  <c r="E109" i="4"/>
  <c r="F109" i="4"/>
  <c r="E70" i="4"/>
  <c r="F70" i="4"/>
  <c r="E105" i="4"/>
  <c r="F105" i="4"/>
  <c r="E69" i="4"/>
  <c r="F69" i="4"/>
  <c r="E138" i="4"/>
  <c r="F138" i="4"/>
  <c r="E47" i="4"/>
  <c r="F47" i="4"/>
  <c r="E126" i="4"/>
  <c r="F126" i="4"/>
  <c r="E43" i="4"/>
  <c r="F43" i="4"/>
  <c r="E77" i="4"/>
  <c r="F77" i="4"/>
  <c r="E103" i="4"/>
  <c r="F103" i="4"/>
  <c r="E61" i="4"/>
  <c r="F61" i="4"/>
  <c r="E58" i="4"/>
  <c r="F58" i="4"/>
  <c r="E54" i="4"/>
  <c r="F54" i="4"/>
  <c r="E89" i="4"/>
  <c r="F89" i="4"/>
  <c r="E93" i="4"/>
  <c r="F93" i="4"/>
  <c r="E83" i="4"/>
  <c r="F83" i="4"/>
  <c r="E87" i="4"/>
  <c r="F87" i="4"/>
  <c r="E131" i="4"/>
  <c r="F131" i="4"/>
  <c r="E65" i="4"/>
  <c r="F65" i="4"/>
  <c r="E85" i="4"/>
  <c r="F85" i="4"/>
  <c r="E124" i="4"/>
  <c r="F124" i="4"/>
  <c r="E71" i="4"/>
  <c r="F71" i="4"/>
  <c r="E115" i="4"/>
  <c r="F115" i="4"/>
  <c r="E122" i="4"/>
  <c r="F122" i="4"/>
  <c r="E96" i="4"/>
  <c r="F96" i="4"/>
  <c r="E52" i="4"/>
  <c r="F52" i="4"/>
  <c r="E60" i="4"/>
  <c r="F60" i="4"/>
  <c r="E56" i="4"/>
  <c r="F56" i="4"/>
  <c r="F38" i="4"/>
  <c r="E38" i="4"/>
  <c r="E128" i="4"/>
  <c r="F128" i="4"/>
  <c r="E135" i="4"/>
  <c r="F135" i="4"/>
  <c r="E99" i="4"/>
  <c r="F99" i="4"/>
  <c r="D121" i="4"/>
  <c r="E57" i="4"/>
  <c r="F57" i="4"/>
  <c r="E134" i="4"/>
  <c r="F134" i="4"/>
  <c r="E125" i="4"/>
  <c r="F125" i="4"/>
  <c r="E75" i="4"/>
  <c r="F75" i="4"/>
  <c r="E49" i="4"/>
  <c r="F49" i="4"/>
  <c r="E51" i="4"/>
  <c r="F51" i="4"/>
  <c r="E98" i="4"/>
  <c r="F98" i="4"/>
  <c r="E114" i="4"/>
  <c r="F114" i="4"/>
  <c r="E100" i="4"/>
  <c r="F100" i="4"/>
  <c r="E39" i="4"/>
  <c r="F39" i="4"/>
  <c r="E104" i="4"/>
  <c r="F104" i="4"/>
  <c r="E90" i="4"/>
  <c r="F90" i="4"/>
  <c r="E118" i="4"/>
  <c r="F118" i="4"/>
  <c r="D102" i="4"/>
  <c r="D108" i="4"/>
  <c r="E120" i="4"/>
  <c r="F120" i="4"/>
  <c r="E110" i="4"/>
  <c r="F110" i="4"/>
  <c r="E63" i="4"/>
  <c r="F63" i="4"/>
  <c r="E101" i="4"/>
  <c r="F101" i="4"/>
  <c r="E132" i="4"/>
  <c r="F132" i="4"/>
  <c r="E72" i="4"/>
  <c r="F72" i="4"/>
  <c r="E113" i="4"/>
  <c r="F113" i="4"/>
  <c r="E81" i="4"/>
  <c r="F81" i="4"/>
  <c r="E133" i="4"/>
  <c r="F133" i="4"/>
  <c r="G30" i="2" l="1"/>
  <c r="D38" i="4"/>
  <c r="D46" i="4"/>
  <c r="D79" i="4"/>
  <c r="D44" i="4"/>
  <c r="D74" i="4"/>
  <c r="D135" i="4"/>
  <c r="D52" i="4"/>
  <c r="D65" i="4"/>
  <c r="D70" i="4"/>
  <c r="D94" i="4"/>
  <c r="D91" i="4"/>
  <c r="D82" i="4"/>
  <c r="D107" i="4"/>
  <c r="D67" i="4"/>
  <c r="D66" i="4"/>
  <c r="D92" i="4"/>
  <c r="D76" i="4"/>
  <c r="D137" i="4"/>
  <c r="D113" i="4"/>
  <c r="D136" i="4"/>
  <c r="D48" i="4"/>
  <c r="D118" i="4"/>
  <c r="D98" i="4"/>
  <c r="D125" i="4"/>
  <c r="D122" i="4"/>
  <c r="D83" i="4"/>
  <c r="D58" i="4"/>
  <c r="D138" i="4"/>
  <c r="D63" i="4"/>
  <c r="D104" i="4"/>
  <c r="D57" i="4"/>
  <c r="D56" i="4"/>
  <c r="D71" i="4"/>
  <c r="D93" i="4"/>
  <c r="D103" i="4"/>
  <c r="D106" i="4"/>
  <c r="D78" i="4"/>
  <c r="D97" i="4"/>
  <c r="D55" i="4"/>
  <c r="D123" i="4"/>
  <c r="D119" i="4"/>
  <c r="D129" i="4"/>
  <c r="D73" i="4"/>
  <c r="D117" i="4"/>
  <c r="D133" i="4"/>
  <c r="D110" i="4"/>
  <c r="D39" i="4"/>
  <c r="D49" i="4"/>
  <c r="D124" i="4"/>
  <c r="D87" i="4"/>
  <c r="D77" i="4"/>
  <c r="D81" i="4"/>
  <c r="D120" i="4"/>
  <c r="D100" i="4"/>
  <c r="D89" i="4"/>
  <c r="D43" i="4"/>
  <c r="D109" i="4"/>
  <c r="D114" i="4"/>
  <c r="D99" i="4"/>
  <c r="D60" i="4"/>
  <c r="D85" i="4"/>
  <c r="D54" i="4"/>
  <c r="D126" i="4"/>
  <c r="D105" i="4"/>
  <c r="D40" i="4"/>
  <c r="D86" i="4"/>
  <c r="D53" i="4"/>
  <c r="D50" i="4"/>
  <c r="D84" i="4"/>
  <c r="D88" i="4"/>
  <c r="D41" i="4"/>
  <c r="D72" i="4"/>
  <c r="D75" i="4"/>
  <c r="D128" i="4"/>
  <c r="D96" i="4"/>
  <c r="D47" i="4"/>
  <c r="D95" i="4"/>
  <c r="D45" i="4"/>
  <c r="D42" i="4"/>
  <c r="D127" i="4"/>
  <c r="D59" i="4"/>
  <c r="D64" i="4"/>
  <c r="D80" i="4"/>
  <c r="D112" i="4"/>
  <c r="D68" i="4"/>
  <c r="D101" i="4"/>
  <c r="D90" i="4"/>
  <c r="D51" i="4"/>
  <c r="D134" i="4"/>
  <c r="D115" i="4"/>
  <c r="D131" i="4"/>
  <c r="D61" i="4"/>
  <c r="D69" i="4"/>
  <c r="D13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<sst xmlns="http://schemas.openxmlformats.org/spreadsheetml/2006/main" count="335" uniqueCount="178">
  <si>
    <t>City of Franklin Approved Surety Calculator</t>
  </si>
  <si>
    <t>EPSC total:</t>
  </si>
  <si>
    <r>
      <t xml:space="preserve">Version: </t>
    </r>
    <r>
      <rPr>
        <b/>
        <sz val="12"/>
        <color rgb="FFFF0000"/>
        <rFont val="Calibri"/>
        <family val="2"/>
        <scheme val="minor"/>
      </rPr>
      <t>2024-01</t>
    </r>
  </si>
  <si>
    <t>DEVELOPMENT:</t>
  </si>
  <si>
    <t>OWNER:</t>
  </si>
  <si>
    <t>COF # (Plat):</t>
  </si>
  <si>
    <t>APPLICANT:</t>
  </si>
  <si>
    <t>COF # (Site Plan):</t>
  </si>
  <si>
    <t>COMPANY:</t>
  </si>
  <si>
    <t>DEV. ADDRESS:</t>
  </si>
  <si>
    <t>ADDRESS:</t>
  </si>
  <si>
    <t>SECTION:</t>
  </si>
  <si>
    <t>WATER DISTRICT:</t>
  </si>
  <si>
    <t>PHONE NO:</t>
  </si>
  <si>
    <t>DISTURBED ACREAGE:</t>
  </si>
  <si>
    <t>acres</t>
  </si>
  <si>
    <t>EMAIL:</t>
  </si>
  <si>
    <r>
      <rPr>
        <b/>
        <sz val="12"/>
        <rFont val="Calibri"/>
        <family val="2"/>
      </rPr>
      <t>Site owner or Developer Certification:</t>
    </r>
    <r>
      <rPr>
        <sz val="12"/>
        <rFont val="Calibri"/>
        <family val="2"/>
      </rPr>
      <t xml:space="preserve">
I certify under penalty of law that this document and all attachments were prepared by me, or under my direction or supervision.  The submitted information is to the best of my knowledge and belief true, accurate and complete.  I am aware that there are significant penalties for submitting false information, including the possibility of fine and imprisonment.  As specified in Tennessee Code Annotated Section39-16-702(a)(4), this declaration is made under penalty of perjury.  </t>
    </r>
  </si>
  <si>
    <t>For more information regarding City of Franklin Performance Agreements, see Franklin Zoning Ordinance, Chapter 21.
(https://web.franklintn.gov/FlippingBook/FranklinZoningOrdinance/330/index.html)</t>
  </si>
  <si>
    <t>Cells highlighted in GREEN are to be filled in by the applicant. Non-highlighted cells will calculate automatically,</t>
  </si>
  <si>
    <t>SURETY SUMMARY</t>
  </si>
  <si>
    <t>SUB TOTAL</t>
  </si>
  <si>
    <r>
      <t xml:space="preserve">CONTINGENCY </t>
    </r>
    <r>
      <rPr>
        <b/>
        <vertAlign val="superscript"/>
        <sz val="12"/>
        <rFont val="Calibri"/>
        <family val="2"/>
        <scheme val="minor"/>
      </rPr>
      <t>(1)</t>
    </r>
  </si>
  <si>
    <r>
      <t>EPSC</t>
    </r>
    <r>
      <rPr>
        <b/>
        <vertAlign val="superscript"/>
        <sz val="12"/>
        <rFont val="Calibri"/>
        <family val="2"/>
        <scheme val="minor"/>
      </rPr>
      <t xml:space="preserve"> (2)</t>
    </r>
  </si>
  <si>
    <t>TOTAL</t>
  </si>
  <si>
    <t xml:space="preserve">III. PUBLIC SIDEWALK: </t>
  </si>
  <si>
    <t>--- n/a ---</t>
  </si>
  <si>
    <t>TOTAL SURETIES</t>
  </si>
  <si>
    <t>EPSC RATE:</t>
  </si>
  <si>
    <t>(1) Per City of Franklin Zoning Ordinance, section 21.2.1A: "The performance agreement shall be in the amount of 125 percent of the actual estimated cost of the listed improvements."</t>
  </si>
  <si>
    <t>EPSC TOTAL:</t>
  </si>
  <si>
    <t>INSPECTION FEES</t>
  </si>
  <si>
    <t xml:space="preserve">QUANTITY </t>
  </si>
  <si>
    <t>UNIT</t>
  </si>
  <si>
    <t>UNIT COST</t>
  </si>
  <si>
    <t xml:space="preserve">I. WATER MAIN (MIN $1,000) </t>
  </si>
  <si>
    <t>LF</t>
  </si>
  <si>
    <t>IIa. WASTEWATER: GRAVITY MAIN (Min $1,000)</t>
  </si>
  <si>
    <t>IIb. WASTEWATER: FORCE MAIN (Min $1,000)</t>
  </si>
  <si>
    <t>IIc. RECLAIMED WATER (Min $1,000)</t>
  </si>
  <si>
    <t xml:space="preserve">VIa. DRAINAGE INSPECTION - STORM PIPE </t>
  </si>
  <si>
    <t>VIb. DRAINAGE INSPECTION - DETENTION POND</t>
  </si>
  <si>
    <t>CY</t>
  </si>
  <si>
    <t>VIc. DRAINAGE INSPECTION - DITCH WORK (BASED ON 10' EQUIVALENT WIDTH)</t>
  </si>
  <si>
    <t>Include all Public, City of Franklin District Water Infrastructure. Do not include private service lines. (Unit costs based on on bid tab analysis of recent City projects, provided by the Water Management Department.)</t>
  </si>
  <si>
    <t>6" WATER MAIN</t>
  </si>
  <si>
    <t>8" WATER MAIN</t>
  </si>
  <si>
    <t>10" WATER MAIN</t>
  </si>
  <si>
    <t>12" WATER MAIN</t>
  </si>
  <si>
    <t>16" WATER MAIN</t>
  </si>
  <si>
    <t>24" WATER MAIN</t>
  </si>
  <si>
    <t>FIRE HYDRANT</t>
  </si>
  <si>
    <t>EA</t>
  </si>
  <si>
    <t>BOOSTER STATION(S)</t>
  </si>
  <si>
    <t>(PROVIDE CONTRACTOR'S ESTIMATE)</t>
  </si>
  <si>
    <t xml:space="preserve">SUBTOTAL WATER </t>
  </si>
  <si>
    <t>II. CITY SEWER</t>
  </si>
  <si>
    <t>Include all Public, City of Franklin District Sewer Infrastructure. Do not include private service lines. (Unit costs based on on bid tab analysis of recent City projects, provided by the Water Management Department.)</t>
  </si>
  <si>
    <t>8" SEWER MAIN</t>
  </si>
  <si>
    <t>10" SEWER MAIN</t>
  </si>
  <si>
    <t>12" SEWER MAIN</t>
  </si>
  <si>
    <t>15" SEWER MAIN</t>
  </si>
  <si>
    <t>18" SEWER MAIN</t>
  </si>
  <si>
    <t>24" SEWER MAIN</t>
  </si>
  <si>
    <t>30" SEWER MAIN</t>
  </si>
  <si>
    <t>4' MANHOLES</t>
  </si>
  <si>
    <t>5' MANHOLES</t>
  </si>
  <si>
    <t>4" FORCE MAIN</t>
  </si>
  <si>
    <t>6" FORCE MAIN</t>
  </si>
  <si>
    <t>8" FORCE MAIN</t>
  </si>
  <si>
    <t>10" FORCE MAIN</t>
  </si>
  <si>
    <t>12" FORCE MAIN</t>
  </si>
  <si>
    <t>16" FORCE MAIN</t>
  </si>
  <si>
    <t>24" FORCE MAIN</t>
  </si>
  <si>
    <t>4" RECLAIMED WATER</t>
  </si>
  <si>
    <t>6" RECLAIMED WATER</t>
  </si>
  <si>
    <t>8" RECLAIMED WATER</t>
  </si>
  <si>
    <t>10" RECLAIMED WATER</t>
  </si>
  <si>
    <t>12" RECLAIMED WATER</t>
  </si>
  <si>
    <t>16" RECLAIMED WATER</t>
  </si>
  <si>
    <t>PUMP STATION(S)</t>
  </si>
  <si>
    <t xml:space="preserve">SUBTOTAL SEWER </t>
  </si>
  <si>
    <t>III. PUBLIC SIDEWALK</t>
  </si>
  <si>
    <t>Include all sidewalks in public right-of-way or access easements, as required by Franklin Zoning Ordinance section 9.6. Do not include sidewalks interior to the site not in public access easements. (The provided "CONCRETE SIDEWALK" unit cost is materials-only. Where Sidewalk Fees In-Lieu have been requested and granted by the City Engineer, the cost per square foot of sidewalk shall be $93/sf (as established in the City of Franklin Municipal Code Ordinance 2022-09) in order to account for mobilization, grading, utlity relocation, etc.)</t>
  </si>
  <si>
    <t>CONCRETE SIDEWALK (4" CLASS A, 4" BASE)</t>
  </si>
  <si>
    <t>SF</t>
  </si>
  <si>
    <t>MULTI-USE PATH - CONCRETE (4" CLASS A, 4" BASE)</t>
  </si>
  <si>
    <t>MULTI-USE PATH - PERVIOUS CONCRETE (4" PERVIOUS CONCRETE, 6" BASE)</t>
  </si>
  <si>
    <t>MULTI-USE PATH - ASPHALT (1.5" SURFACE, 3" BINDER, 4" BASE)</t>
  </si>
  <si>
    <t>HANDICAP RAMP AND DETECTABLE WARNING</t>
  </si>
  <si>
    <t xml:space="preserve"> SUBTOTAL SIDEWALKS </t>
  </si>
  <si>
    <t>IV. CITY STREETS</t>
  </si>
  <si>
    <t>Include all streets within exisitng or future City of Franklin right-of-way, but DO NOT include any items within State of Tennessee right-of-way. (Do not include items along state routes; all work in State of Tennessee right-of-way must be approved by and any associated bonds posted with TDOT.)</t>
  </si>
  <si>
    <t>Unit costs based on TDOT Average Unit Prices, Jan-June 2023 and Bid Tabulation for COF Contract No. 2022-0114 Harlinsdale Farm Multi-Use Path (TDOT PIN 126630.00 / COF Project No. 2017-018).</t>
  </si>
  <si>
    <t>LOCAL AND ALLEY PAVEMENT (1.5", 3", 8")</t>
  </si>
  <si>
    <t>SY</t>
  </si>
  <si>
    <t>MAJOR AND MINOR COLLECTOR PAVEMENT (1.5", 2", 4", 8")</t>
  </si>
  <si>
    <t>MAJOR AND MINOR ARTERIAL PAVEMENT (1.5", 2", 4", 12")</t>
  </si>
  <si>
    <t>CONCRETE DRIVEWAY - RESIDENTIAL (6" CLASS A, 4" BASE)</t>
  </si>
  <si>
    <t>CONCRETE DRIVEWAY - COMMERCIAL (8" CLASS A, 4" BASE)</t>
  </si>
  <si>
    <t xml:space="preserve">CONCRETE CURB </t>
  </si>
  <si>
    <t xml:space="preserve">CONCRETE CURB AND GUTTER </t>
  </si>
  <si>
    <t>SIGNS/STRIPING/ETC</t>
  </si>
  <si>
    <t>LUMP SUM CONTINGENCY, 5% OF TOTAL</t>
  </si>
  <si>
    <t xml:space="preserve">  SUBTOTAL PUBLIC STREETS</t>
  </si>
  <si>
    <t>V. PRIVATE STREETS (INCLUDING SHARED ACCESS)</t>
  </si>
  <si>
    <t>Include all streets or drives in Public Access Easements that serve more than one property but will not be in public right-of-way. Unit costs based on TDOT Average Unit Prices, Jan-June 2023 and Bid Tabulation for COF Contract No. 2022-0114 Harlinsdale Farm Multi-Use Path (TDOT PIN 126630.00 / COF Project No. 2017-018).</t>
  </si>
  <si>
    <t>SHARED OR EMERGENCY ACCESS DRIVE</t>
  </si>
  <si>
    <t>LOCAL AND ALLEY PAVEMENT</t>
  </si>
  <si>
    <t xml:space="preserve">COLLECTOR (or HEAVY DUTY) PAVEMENT </t>
  </si>
  <si>
    <t xml:space="preserve">MAJOR AND MINOR ARTERIAL PAVEMENT </t>
  </si>
  <si>
    <t xml:space="preserve">CONCRETE DRIVEWAY - RESIDENTIAL </t>
  </si>
  <si>
    <t xml:space="preserve">CONCRETE DRIVEWAY - COMMERCIAL </t>
  </si>
  <si>
    <t xml:space="preserve"> SUBTOTAL PRIVATE STREETS</t>
  </si>
  <si>
    <t>VI. STREET ACCESS</t>
  </si>
  <si>
    <r>
      <t xml:space="preserve">NEW OR MODIFIED STREET CONNECTIONS
</t>
    </r>
    <r>
      <rPr>
        <i/>
        <sz val="12"/>
        <rFont val="Calibri"/>
        <family val="2"/>
        <scheme val="minor"/>
      </rPr>
      <t>(NOTE: Any location on an exisiting street that is to be used as a construction entrance or access point should be included in the "Street Access" surety, in order to cover any potential to damage to existing infrastructure during construction activities.)</t>
    </r>
  </si>
  <si>
    <t>VII. TEMPORARY TURNAROUNDS</t>
  </si>
  <si>
    <t>TEMPORARY CUL-DE-SAC OR SIMILAR</t>
  </si>
  <si>
    <t>VIII. TRAFFIC SIGNALS</t>
  </si>
  <si>
    <t>TRAFFIC  SIGNAL MODIFICATION</t>
  </si>
  <si>
    <t>TRAFFIC  SIGNAL INSTALLATION (NEW)</t>
  </si>
  <si>
    <t xml:space="preserve">  SUBTOTAL TRAFFIC SIGNALS </t>
  </si>
  <si>
    <t>IX.  I.T.S. ELEMENTS</t>
  </si>
  <si>
    <t>3" CONDUIT UNDER PAVEMENT OR SIDEWALK</t>
  </si>
  <si>
    <t>3" CONDUIT IN NON-PAVED AREA</t>
  </si>
  <si>
    <t>FIBEROPTIC PULL BOX</t>
  </si>
  <si>
    <t>36-STRAND SM FIBER OPTIC CABLE</t>
  </si>
  <si>
    <t>CCTV CAMERA, POLE AND CABINET</t>
  </si>
  <si>
    <t>SIGNAL CONTROLLER W/ F.O. MODEM</t>
  </si>
  <si>
    <t>SIGNAL CONTROLLER</t>
  </si>
  <si>
    <t>CISCO FIBER SWITCH IE4000/POWER SUPPLY</t>
  </si>
  <si>
    <t>SUBTOTAL ITS ELEMENTS</t>
  </si>
  <si>
    <t>X. STORMWATER DRAINAGE</t>
  </si>
  <si>
    <t>Include all substantial stormwater conveying and detaining infrastructure (storwater quantity).  For Special Items, include description and lump sum cost estimate for each line item. Unit costs based on TDOT Average Unit Prices, Jan-June 2023 and Bid Tabulation for COF Contract No. 2022-0114 Harlinsdale Farm Multi-Use Path (TDOT PIN 126630.00 / COF Project No. 2017-018).</t>
  </si>
  <si>
    <t>15" RCP CULVERT</t>
  </si>
  <si>
    <t>18" RCP CULVERT</t>
  </si>
  <si>
    <t>24" RCP CULVERT</t>
  </si>
  <si>
    <t>30" RCP CULVERT</t>
  </si>
  <si>
    <t>36" RCP CULVERT</t>
  </si>
  <si>
    <t>42" RCP CULVERT</t>
  </si>
  <si>
    <t>48" RCP CULVERT</t>
  </si>
  <si>
    <t>54" RCP CULVERT</t>
  </si>
  <si>
    <t>60" RCP CULVERT</t>
  </si>
  <si>
    <t>72" RCP CULVERT</t>
  </si>
  <si>
    <t>NON-STANDARD DRAINAGE PIPE (PROVIDE DESCRIPTION &amp; UNIT COST BELOW)</t>
  </si>
  <si>
    <t>ENDWALLS / HEADWALLS</t>
  </si>
  <si>
    <t>SINGLE INLET / JUNCTION BOX</t>
  </si>
  <si>
    <t>DOUBLE INLET</t>
  </si>
  <si>
    <t>SAFETY GRATES</t>
  </si>
  <si>
    <t>DRY POND</t>
  </si>
  <si>
    <t>WET POND</t>
  </si>
  <si>
    <t>DITCH WORK</t>
  </si>
  <si>
    <t>SPECIAL ITEMS (UNDERGROUND DETENTION, BRIDGES, BOX CULVERTS, ETC.; PROVIDE DESRIPTION &amp; COST ESTIMATE)</t>
  </si>
  <si>
    <t>SUBTOTAL STORMWATER DRAINAGE</t>
  </si>
  <si>
    <t>XI. GREEN INFRASTRUCTURE</t>
  </si>
  <si>
    <t>Green Infrastructure includes all substantial stormwater quality infrastructure. For Special Items, include description and cost estimate per line item. Unit costs partially based on Bid Tabulation for COF Contract No. 2022-0315 Bicentennial Park.</t>
  </si>
  <si>
    <t>PERMEABLE PAVEMENT/PAVERS</t>
  </si>
  <si>
    <t>BIORETENTION/RAIN GARDEN (Total Water Quality Treatment Volume)</t>
  </si>
  <si>
    <t>CF</t>
  </si>
  <si>
    <t>URBAN BIORETENTION (Total Water Quality Treatment Volume)</t>
  </si>
  <si>
    <t>URBAN BIORETENTION (Wall Surface Area)</t>
  </si>
  <si>
    <t>GRASS CHANNEL</t>
  </si>
  <si>
    <t>WATER QUALITY SWALE</t>
  </si>
  <si>
    <t>INFILTRATION TRENCH</t>
  </si>
  <si>
    <t>LEVEL SPREADER</t>
  </si>
  <si>
    <t>CONSTRUCTED WETLANDS</t>
  </si>
  <si>
    <t>SPECIAL ITEMS (WATER QUALITY UNIT, GREEN ROOF, ETC.; PROVIDE DESRIPTION &amp; COST ESTIMATE)</t>
  </si>
  <si>
    <t>SUBTOTAL GREEN INFRASTRUCTURE</t>
  </si>
  <si>
    <t>City of Franklin Approved Surety Calculator - Summary</t>
  </si>
  <si>
    <t>Conditon of Approval to be transferred to FMPC Agenda:</t>
  </si>
  <si>
    <t>Applicant shall post sureties in the following amounts:</t>
  </si>
  <si>
    <t>{footnotes}</t>
  </si>
  <si>
    <r>
      <t xml:space="preserve">NOTE: Performance Calculations - Sureties are calculated from the Site Plan and approved during the Site Plan approval process. Sureties shall be posted prior to obtaining a building permit. Where a building permit is not expected, sureties shall be posted prior to obtaining a grading permit. If a Final Plat is approved at any time during the development process, all sureties will be transferred to said plat as a Condition of Approval.  Sureties posted should include Public Infrastructure, Erosion Control, Street Access, and all necessary repairs for work completed within the public right-of-way. </t>
    </r>
    <r>
      <rPr>
        <b/>
        <i/>
        <sz val="10"/>
        <rFont val="Arial"/>
        <family val="2"/>
      </rPr>
      <t>Any driveway or related encroachment on City of Franklin right-of-way, including the modification, revision, or change in use of any existing driveway facilities, shall require a Street Access Surety.</t>
    </r>
    <r>
      <rPr>
        <i/>
        <sz val="10"/>
        <rFont val="Arial"/>
        <family val="2"/>
      </rPr>
      <t xml:space="preserve"> A 25% contingency is applied to each surety category. EPSC is based on a flat $7,500 per acre of disturbed area and is distributed proportionally across all surety categories.</t>
    </r>
  </si>
  <si>
    <t>Line Items (For Reference Only:)</t>
  </si>
  <si>
    <t>Quantity</t>
  </si>
  <si>
    <t>III. ROADWAY INPSECTION (MIN $1,000 - BASED ON 12' EQUIVALENT LANE WIDTH)</t>
  </si>
  <si>
    <t>POND OUTLET STRUCTURE</t>
  </si>
  <si>
    <t>NOTE: Performance Calculations - Sureties are calculated from the Site Plan and approved during the Site Plan approval process. Sureties shall be posted prior to obtaining a building permit. Where a building permit is not expected, sureties shall be posted prior to obtaining a grading permit. If a Final Plat is approved at any time during the development process, all sureties will be transferred to said plat as a Condition of Approval.  Sureties posted should include Public Infrastructure, Erosion Control, Street Access, and all necessary repairs for work completed within the public right-of-way. Any driveway or related encroachment on City of Franklin right-of-way, including the modification, revision, or change in use of any existing driveway facilities, shall require a Street Access Surety. A 25% contingency is applied to each surety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</si>
</sst>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0.0"/>
  </numFmts>
  <fonts count="31" x14ac:knownFonts="1">
    <font>
      <sz val="11"/>
      <color theme="1"/>
      <name val="Calibri"/>
      <family val="2"/>
      <scheme val="minor"/>
    </font>
    <font>
      <sz val="11"/>
      <color theme="0"/>
      <name val="Calibri"/>
      <family val="2"/>
      <scheme val="minor"/>
    </font>
    <font>
      <sz val="10"/>
      <name val="Arial"/>
      <family val="2"/>
    </font>
    <font>
      <b/>
      <sz val="16"/>
      <name val="Calibri"/>
      <family val="2"/>
      <scheme val="minor"/>
    </font>
    <font>
      <sz val="12"/>
      <name val="Calibri"/>
      <family val="2"/>
      <scheme val="minor"/>
    </font>
    <font>
      <b/>
      <sz val="12"/>
      <name val="Calibri"/>
      <family val="2"/>
      <scheme val="minor"/>
    </font>
    <font>
      <b/>
      <sz val="12"/>
      <color rgb="FFFF0000"/>
      <name val="Calibri"/>
      <family val="2"/>
      <scheme val="minor"/>
    </font>
    <font>
      <sz val="10"/>
      <name val="Arial"/>
      <family val="2"/>
    </font>
    <font>
      <u/>
      <sz val="10"/>
      <color theme="10"/>
      <name val="Arial"/>
      <family val="2"/>
    </font>
    <font>
      <b/>
      <sz val="12"/>
      <name val="Calibri"/>
      <family val="2"/>
    </font>
    <font>
      <sz val="12"/>
      <name val="Calibri"/>
      <family val="2"/>
    </font>
    <font>
      <b/>
      <u/>
      <sz val="12"/>
      <name val="Calibri"/>
      <family val="2"/>
      <scheme val="minor"/>
    </font>
    <font>
      <u/>
      <sz val="12"/>
      <name val="Calibri"/>
      <family val="2"/>
      <scheme val="minor"/>
    </font>
    <font>
      <i/>
      <sz val="12"/>
      <name val="Calibri"/>
      <family val="2"/>
      <scheme val="minor"/>
    </font>
    <font>
      <b/>
      <i/>
      <sz val="12"/>
      <color rgb="FFFF0000"/>
      <name val="Calibri"/>
      <family val="2"/>
      <scheme val="minor"/>
    </font>
    <font>
      <sz val="11"/>
      <name val="Calibri"/>
      <family val="2"/>
      <scheme val="minor"/>
    </font>
    <font>
      <b/>
      <vertAlign val="superscript"/>
      <sz val="12"/>
      <name val="Calibri"/>
      <family val="2"/>
      <scheme val="minor"/>
    </font>
    <font>
      <b/>
      <u/>
      <sz val="14"/>
      <name val="Calibri"/>
      <family val="2"/>
      <scheme val="minor"/>
    </font>
    <font>
      <b/>
      <i/>
      <u/>
      <sz val="14"/>
      <name val="Calibri"/>
      <family val="2"/>
      <scheme val="minor"/>
    </font>
    <font>
      <b/>
      <u/>
      <sz val="11"/>
      <color theme="10"/>
      <name val="Calibri"/>
      <family val="2"/>
      <scheme val="minor"/>
    </font>
    <font>
      <b/>
      <sz val="18"/>
      <name val="Calibri"/>
      <family val="2"/>
      <scheme val="minor"/>
    </font>
    <font>
      <b/>
      <sz val="11"/>
      <name val="Arial"/>
      <family val="2"/>
    </font>
    <font>
      <sz val="11"/>
      <name val="Arial"/>
      <family val="2"/>
    </font>
    <font>
      <i/>
      <sz val="10"/>
      <name val="Arial"/>
      <family val="2"/>
    </font>
    <font>
      <b/>
      <i/>
      <sz val="10"/>
      <name val="Arial"/>
      <family val="2"/>
    </font>
    <font>
      <i/>
      <u/>
      <sz val="12"/>
      <name val="Calibri"/>
      <family val="2"/>
      <scheme val="minor"/>
    </font>
    <font>
      <b/>
      <sz val="12"/>
      <color theme="0"/>
      <name val="Calibri"/>
      <family val="2"/>
      <scheme val="minor"/>
    </font>
    <font>
      <b/>
      <sz val="12"/>
      <color rgb="FFFF6600"/>
      <name val="Calibri"/>
      <family val="2"/>
      <scheme val="minor"/>
    </font>
    <font>
      <sz val="12"/>
      <color theme="1"/>
      <name val="Calibri"/>
      <family val="2"/>
      <scheme val="minor"/>
    </font>
    <font>
      <b/>
      <sz val="12"/>
      <color theme="1"/>
      <name val="Calibri"/>
      <family val="2"/>
      <scheme val="minor"/>
    </font>
    <font>
      <b/>
      <u/>
      <sz val="14"/>
      <color rgb="FFFF0000"/>
      <name val="Calibri"/>
      <family val="2"/>
      <scheme val="minor"/>
    </font>
  </fonts>
  <fills count="11">
    <fill>
      <patternFill patternType="none"/>
    </fill>
    <fill>
      <patternFill patternType="gray125"/>
    </fill>
    <fill>
      <patternFill patternType="solid">
        <fgColor rgb="FFFFFFCC"/>
      </patternFill>
    </fill>
    <fill>
      <patternFill patternType="solid">
        <fgColor theme="6"/>
      </patternFill>
    </fill>
    <fill>
      <patternFill patternType="solid">
        <fgColor theme="0"/>
        <bgColor indexed="64"/>
      </patternFill>
    </fill>
    <fill>
      <patternFill patternType="solid">
        <fgColor theme="1"/>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09FF26"/>
        <bgColor indexed="64"/>
      </patternFill>
    </fill>
    <fill>
      <patternFill patternType="solid">
        <fgColor theme="6"/>
        <bgColor indexed="64"/>
      </patternFill>
    </fill>
    <fill>
      <patternFill patternType="solid">
        <fgColor theme="9" tint="0.59999389629810485"/>
        <bgColor indexed="64"/>
      </patternFill>
    </fill>
  </fills>
  <borders count="43">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7">
    <xf numFmtId="0" fontId="0" fillId="0" borderId="0"/>
    <xf numFmtId="0" fontId="1" fillId="3" borderId="0" applyNumberFormat="0" applyBorder="0" applyAlignment="0" applyProtection="0"/>
    <xf numFmtId="0" fontId="2" fillId="0" borderId="0"/>
    <xf numFmtId="0" fontId="7" fillId="2" borderId="1" applyNumberFormat="0" applyFont="0" applyAlignment="0" applyProtection="0"/>
    <xf numFmtId="0" fontId="8"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85">
    <xf numFmtId="0" fontId="0" fillId="0" borderId="0" xfId="0"/>
    <xf numFmtId="4" fontId="11" fillId="4" borderId="5" xfId="2" applyNumberFormat="1" applyFont="1" applyFill="1" applyBorder="1" applyAlignment="1">
      <alignment horizontal="center" vertical="center"/>
    </xf>
    <xf numFmtId="0" fontId="11" fillId="4" borderId="5" xfId="2" applyFont="1" applyFill="1" applyBorder="1" applyAlignment="1">
      <alignment horizontal="center" vertical="center"/>
    </xf>
    <xf numFmtId="6" fontId="4" fillId="4" borderId="5" xfId="2" applyNumberFormat="1" applyFont="1" applyFill="1" applyBorder="1" applyAlignment="1">
      <alignment horizontal="center" vertical="center"/>
    </xf>
    <xf numFmtId="4" fontId="4" fillId="4" borderId="5" xfId="5" applyNumberFormat="1" applyFont="1" applyFill="1" applyBorder="1" applyAlignment="1" applyProtection="1">
      <alignment horizontal="center" vertical="center" wrapText="1"/>
    </xf>
    <xf numFmtId="0" fontId="4" fillId="4" borderId="5" xfId="2" applyFont="1" applyFill="1" applyBorder="1" applyAlignment="1">
      <alignment horizontal="center" vertical="center" wrapText="1"/>
    </xf>
    <xf numFmtId="4" fontId="4" fillId="4" borderId="5" xfId="2" applyNumberFormat="1" applyFont="1" applyFill="1" applyBorder="1" applyAlignment="1">
      <alignment horizontal="center" vertical="center" wrapText="1"/>
    </xf>
    <xf numFmtId="0" fontId="5" fillId="4" borderId="11" xfId="2" applyFont="1" applyFill="1" applyBorder="1" applyAlignment="1">
      <alignment horizontal="left" vertical="center" indent="5" shrinkToFit="1"/>
    </xf>
    <xf numFmtId="0" fontId="13" fillId="4" borderId="10" xfId="2" applyFont="1" applyFill="1" applyBorder="1" applyAlignment="1">
      <alignment vertical="center"/>
    </xf>
    <xf numFmtId="164" fontId="11" fillId="4" borderId="8" xfId="5" applyNumberFormat="1" applyFont="1" applyFill="1" applyBorder="1" applyAlignment="1" applyProtection="1">
      <alignment horizontal="center" vertical="center"/>
    </xf>
    <xf numFmtId="0" fontId="4" fillId="4" borderId="7" xfId="2" applyFont="1" applyFill="1" applyBorder="1" applyAlignment="1">
      <alignment horizontal="center" vertical="center"/>
    </xf>
    <xf numFmtId="6" fontId="4" fillId="4" borderId="7" xfId="2" applyNumberFormat="1" applyFont="1" applyFill="1" applyBorder="1" applyAlignment="1">
      <alignment horizontal="center" vertical="center"/>
    </xf>
    <xf numFmtId="0" fontId="12" fillId="4" borderId="21" xfId="2" applyFont="1" applyFill="1" applyBorder="1" applyAlignment="1">
      <alignment vertical="center"/>
    </xf>
    <xf numFmtId="0" fontId="12" fillId="4" borderId="16" xfId="2" applyFont="1" applyFill="1" applyBorder="1" applyAlignment="1">
      <alignment vertical="center"/>
    </xf>
    <xf numFmtId="0" fontId="5" fillId="4" borderId="24" xfId="2" applyFont="1" applyFill="1" applyBorder="1" applyAlignment="1">
      <alignment horizontal="right" shrinkToFit="1"/>
    </xf>
    <xf numFmtId="0" fontId="5" fillId="4" borderId="24" xfId="2" applyFont="1" applyFill="1" applyBorder="1" applyAlignment="1">
      <alignment horizontal="right"/>
    </xf>
    <xf numFmtId="0" fontId="5" fillId="4" borderId="23" xfId="2" applyFont="1" applyFill="1" applyBorder="1" applyAlignment="1">
      <alignment horizontal="right" shrinkToFit="1"/>
    </xf>
    <xf numFmtId="0" fontId="5" fillId="4" borderId="16" xfId="2" applyFont="1" applyFill="1" applyBorder="1" applyAlignment="1">
      <alignment horizontal="right"/>
    </xf>
    <xf numFmtId="0" fontId="4" fillId="4" borderId="4" xfId="2" applyFont="1" applyFill="1" applyBorder="1" applyAlignment="1">
      <alignment horizontal="left" shrinkToFit="1"/>
    </xf>
    <xf numFmtId="0" fontId="4" fillId="4" borderId="22" xfId="2" applyFont="1" applyFill="1" applyBorder="1"/>
    <xf numFmtId="0" fontId="4" fillId="6" borderId="0" xfId="2" applyFont="1" applyFill="1" applyBorder="1" applyAlignment="1">
      <alignment vertical="center"/>
    </xf>
    <xf numFmtId="0" fontId="4" fillId="6" borderId="0" xfId="2" applyFont="1" applyFill="1" applyBorder="1"/>
    <xf numFmtId="0" fontId="5" fillId="6" borderId="0" xfId="2" applyFont="1" applyFill="1" applyBorder="1" applyAlignment="1">
      <alignment shrinkToFit="1"/>
    </xf>
    <xf numFmtId="0" fontId="5" fillId="6" borderId="0" xfId="2" applyFont="1" applyFill="1" applyBorder="1" applyAlignment="1">
      <alignment horizontal="left" vertical="center" indent="5" shrinkToFit="1"/>
    </xf>
    <xf numFmtId="0" fontId="4" fillId="6" borderId="0" xfId="2" applyFont="1" applyFill="1" applyBorder="1" applyAlignment="1">
      <alignment horizontal="left" vertical="center" indent="5"/>
    </xf>
    <xf numFmtId="0" fontId="4" fillId="6" borderId="0" xfId="2" applyFont="1" applyFill="1" applyBorder="1" applyAlignment="1">
      <alignment vertical="center" wrapText="1"/>
    </xf>
    <xf numFmtId="4" fontId="4" fillId="6" borderId="0" xfId="2" applyNumberFormat="1" applyFont="1" applyFill="1" applyBorder="1"/>
    <xf numFmtId="0" fontId="5" fillId="6" borderId="0" xfId="2" applyFont="1" applyFill="1" applyBorder="1" applyAlignment="1">
      <alignment horizontal="left" vertical="center" shrinkToFit="1"/>
    </xf>
    <xf numFmtId="0" fontId="4" fillId="7" borderId="0" xfId="2" applyFont="1" applyFill="1" applyBorder="1"/>
    <xf numFmtId="0" fontId="5" fillId="7" borderId="0" xfId="2" applyFont="1" applyFill="1" applyBorder="1" applyAlignment="1">
      <alignment shrinkToFit="1"/>
    </xf>
    <xf numFmtId="0" fontId="4" fillId="7" borderId="0" xfId="2" applyFont="1" applyFill="1" applyBorder="1" applyAlignment="1">
      <alignment vertical="center"/>
    </xf>
    <xf numFmtId="0" fontId="2" fillId="7" borderId="0" xfId="2" applyFill="1" applyBorder="1"/>
    <xf numFmtId="0" fontId="4" fillId="7" borderId="0" xfId="2" applyFont="1" applyFill="1" applyBorder="1" applyAlignment="1">
      <alignment horizontal="center"/>
    </xf>
    <xf numFmtId="0" fontId="2" fillId="7" borderId="0" xfId="2" applyFill="1" applyBorder="1" applyAlignment="1">
      <alignment vertical="center"/>
    </xf>
    <xf numFmtId="0" fontId="4" fillId="4" borderId="5" xfId="2" applyFont="1" applyFill="1" applyBorder="1" applyAlignment="1">
      <alignment horizontal="center" vertical="center"/>
    </xf>
    <xf numFmtId="42" fontId="4" fillId="4" borderId="8" xfId="5" applyNumberFormat="1" applyFont="1" applyFill="1" applyBorder="1" applyAlignment="1" applyProtection="1">
      <alignment horizontal="center" vertical="center"/>
    </xf>
    <xf numFmtId="0" fontId="26" fillId="4" borderId="11" xfId="2" applyFont="1" applyFill="1" applyBorder="1" applyAlignment="1">
      <alignment horizontal="left" vertical="top" indent="5" shrinkToFit="1"/>
    </xf>
    <xf numFmtId="0" fontId="13" fillId="4" borderId="6" xfId="2" applyFont="1" applyFill="1" applyBorder="1" applyAlignment="1">
      <alignment horizontal="center" vertical="center"/>
    </xf>
    <xf numFmtId="164" fontId="5" fillId="4" borderId="14" xfId="2" applyNumberFormat="1" applyFont="1" applyFill="1" applyBorder="1" applyAlignment="1">
      <alignment horizontal="center" vertical="center"/>
    </xf>
    <xf numFmtId="42" fontId="4" fillId="4" borderId="17" xfId="5" applyNumberFormat="1" applyFont="1" applyFill="1" applyBorder="1" applyAlignment="1" applyProtection="1">
      <alignment horizontal="center" vertical="center"/>
    </xf>
    <xf numFmtId="42" fontId="4" fillId="4" borderId="5" xfId="5" applyNumberFormat="1" applyFont="1" applyFill="1" applyBorder="1" applyAlignment="1" applyProtection="1">
      <alignment horizontal="center" vertical="center"/>
    </xf>
    <xf numFmtId="44" fontId="4" fillId="4" borderId="5" xfId="5" applyNumberFormat="1" applyFont="1" applyFill="1" applyBorder="1" applyAlignment="1" applyProtection="1">
      <alignment horizontal="center" vertical="center"/>
    </xf>
    <xf numFmtId="164" fontId="11" fillId="4" borderId="5" xfId="5" applyNumberFormat="1" applyFont="1" applyFill="1" applyBorder="1" applyAlignment="1" applyProtection="1">
      <alignment horizontal="center" vertical="center"/>
    </xf>
    <xf numFmtId="0" fontId="4" fillId="4" borderId="31" xfId="2" applyFont="1" applyFill="1" applyBorder="1" applyAlignment="1">
      <alignment horizontal="center" vertical="center"/>
    </xf>
    <xf numFmtId="6" fontId="4" fillId="4" borderId="31" xfId="2" applyNumberFormat="1" applyFont="1" applyFill="1" applyBorder="1" applyAlignment="1">
      <alignment horizontal="center" vertical="center"/>
    </xf>
    <xf numFmtId="42" fontId="4" fillId="4" borderId="32" xfId="5" applyNumberFormat="1" applyFont="1" applyFill="1" applyBorder="1" applyAlignment="1" applyProtection="1">
      <alignment horizontal="center" vertical="center"/>
    </xf>
    <xf numFmtId="0" fontId="28" fillId="6" borderId="0" xfId="2" applyFont="1" applyFill="1" applyBorder="1" applyAlignment="1">
      <alignment vertical="center"/>
    </xf>
    <xf numFmtId="0" fontId="28" fillId="6" borderId="0" xfId="2" applyFont="1" applyFill="1" applyBorder="1"/>
    <xf numFmtId="0" fontId="29" fillId="6" borderId="0" xfId="2" applyFont="1" applyFill="1" applyBorder="1" applyAlignment="1">
      <alignment shrinkToFit="1"/>
    </xf>
    <xf numFmtId="0" fontId="29" fillId="6" borderId="0" xfId="2" applyFont="1" applyFill="1" applyBorder="1" applyAlignment="1">
      <alignment horizontal="left" vertical="center" indent="5" shrinkToFit="1"/>
    </xf>
    <xf numFmtId="0" fontId="28" fillId="6" borderId="0" xfId="2" applyFont="1" applyFill="1" applyBorder="1" applyAlignment="1">
      <alignment horizontal="left" vertical="center" indent="5"/>
    </xf>
    <xf numFmtId="0" fontId="29" fillId="6" borderId="0" xfId="2" applyFont="1" applyFill="1" applyBorder="1" applyAlignment="1">
      <alignment horizontal="left" vertical="center" shrinkToFit="1"/>
    </xf>
    <xf numFmtId="4" fontId="28" fillId="6" borderId="0" xfId="2" applyNumberFormat="1" applyFont="1" applyFill="1" applyBorder="1" applyAlignment="1">
      <alignment vertical="center" wrapText="1"/>
    </xf>
    <xf numFmtId="164" fontId="11" fillId="0" borderId="5" xfId="5" applyNumberFormat="1" applyFont="1" applyFill="1" applyBorder="1" applyAlignment="1">
      <alignment horizontal="center" vertical="center"/>
    </xf>
    <xf numFmtId="164" fontId="4" fillId="0" borderId="5" xfId="5" applyNumberFormat="1" applyFont="1" applyFill="1" applyBorder="1" applyAlignment="1">
      <alignment horizontal="center" vertical="center"/>
    </xf>
    <xf numFmtId="44" fontId="21" fillId="0" borderId="5" xfId="2" applyNumberFormat="1" applyFont="1" applyFill="1" applyBorder="1" applyAlignment="1">
      <alignment horizontal="center" wrapText="1"/>
    </xf>
    <xf numFmtId="0" fontId="4" fillId="7" borderId="0" xfId="2" applyFont="1" applyFill="1" applyBorder="1" applyAlignment="1">
      <alignment horizontal="left"/>
    </xf>
    <xf numFmtId="0" fontId="21" fillId="0" borderId="5" xfId="2" applyFont="1" applyFill="1" applyBorder="1" applyAlignment="1">
      <alignment horizontal="left" vertical="center"/>
    </xf>
    <xf numFmtId="0" fontId="5" fillId="0" borderId="5" xfId="2" applyFont="1" applyFill="1" applyBorder="1" applyAlignment="1">
      <alignment horizontal="right" vertical="center" shrinkToFit="1"/>
    </xf>
    <xf numFmtId="0" fontId="5" fillId="0" borderId="5" xfId="2" applyFont="1" applyFill="1" applyBorder="1" applyAlignment="1">
      <alignment horizontal="right" vertical="center"/>
    </xf>
    <xf numFmtId="42" fontId="4" fillId="4" borderId="8" xfId="5" applyNumberFormat="1" applyFont="1" applyFill="1" applyBorder="1" applyAlignment="1" applyProtection="1">
      <alignment horizontal="center" vertical="center"/>
      <protection locked="0"/>
    </xf>
    <xf numFmtId="0" fontId="22" fillId="9" borderId="0" xfId="2" applyNumberFormat="1" applyFont="1" applyFill="1" applyBorder="1" applyAlignment="1">
      <alignment horizontal="left" vertical="center"/>
    </xf>
    <xf numFmtId="0" fontId="4" fillId="9" borderId="0" xfId="2" applyFont="1" applyFill="1" applyBorder="1" applyAlignment="1">
      <alignment vertical="center" shrinkToFit="1"/>
    </xf>
    <xf numFmtId="0" fontId="4" fillId="9" borderId="0" xfId="2" applyFont="1" applyFill="1" applyBorder="1" applyAlignment="1">
      <alignment vertical="center"/>
    </xf>
    <xf numFmtId="0" fontId="4" fillId="9" borderId="0" xfId="2" applyFont="1" applyFill="1" applyBorder="1" applyAlignment="1">
      <alignment horizontal="left" vertical="center"/>
    </xf>
    <xf numFmtId="0" fontId="4" fillId="9" borderId="0" xfId="2" applyFont="1" applyFill="1" applyBorder="1"/>
    <xf numFmtId="0" fontId="4" fillId="9" borderId="0" xfId="2" applyFont="1" applyFill="1" applyBorder="1" applyAlignment="1">
      <alignment horizontal="left"/>
    </xf>
    <xf numFmtId="42" fontId="15" fillId="4" borderId="40" xfId="1" applyNumberFormat="1" applyFont="1" applyFill="1" applyBorder="1" applyAlignment="1" applyProtection="1">
      <alignment horizontal="center" vertical="center"/>
    </xf>
    <xf numFmtId="0" fontId="4" fillId="4" borderId="6" xfId="2" applyFont="1" applyFill="1" applyBorder="1" applyAlignment="1">
      <alignment horizontal="center" vertical="center"/>
    </xf>
    <xf numFmtId="6" fontId="4" fillId="4" borderId="6" xfId="2" applyNumberFormat="1" applyFont="1" applyFill="1" applyBorder="1" applyAlignment="1">
      <alignment horizontal="center" vertical="center"/>
    </xf>
    <xf numFmtId="42" fontId="4" fillId="4" borderId="6" xfId="5" applyNumberFormat="1" applyFont="1" applyFill="1" applyBorder="1" applyAlignment="1" applyProtection="1">
      <alignment horizontal="center" vertical="center"/>
    </xf>
    <xf numFmtId="42" fontId="4" fillId="4" borderId="7" xfId="5" applyNumberFormat="1" applyFont="1" applyFill="1" applyBorder="1" applyAlignment="1" applyProtection="1">
      <alignment horizontal="center" vertical="center"/>
    </xf>
    <xf numFmtId="42" fontId="4" fillId="4" borderId="31" xfId="5" applyNumberFormat="1" applyFont="1" applyFill="1" applyBorder="1" applyAlignment="1" applyProtection="1">
      <alignment horizontal="center" vertical="center"/>
    </xf>
    <xf numFmtId="165" fontId="4" fillId="10" borderId="5" xfId="3" applyNumberFormat="1" applyFont="1" applyFill="1" applyBorder="1" applyAlignment="1" applyProtection="1">
      <alignment horizontal="left" shrinkToFit="1"/>
      <protection locked="0"/>
    </xf>
    <xf numFmtId="4" fontId="4" fillId="10" borderId="5" xfId="3" applyNumberFormat="1" applyFont="1" applyFill="1" applyBorder="1" applyAlignment="1" applyProtection="1">
      <alignment horizontal="center" vertical="center"/>
      <protection locked="0"/>
    </xf>
    <xf numFmtId="42" fontId="4" fillId="10" borderId="8" xfId="5" applyNumberFormat="1" applyFont="1" applyFill="1" applyBorder="1" applyAlignment="1" applyProtection="1">
      <alignment horizontal="center" vertical="center"/>
      <protection locked="0"/>
    </xf>
    <xf numFmtId="4" fontId="4" fillId="10" borderId="6" xfId="3" applyNumberFormat="1" applyFont="1" applyFill="1" applyBorder="1" applyAlignment="1" applyProtection="1">
      <alignment horizontal="center" vertical="center"/>
      <protection locked="0"/>
    </xf>
    <xf numFmtId="4" fontId="4" fillId="10" borderId="31" xfId="3" applyNumberFormat="1" applyFont="1" applyFill="1" applyBorder="1" applyAlignment="1" applyProtection="1">
      <alignment horizontal="center" vertical="center"/>
      <protection locked="0"/>
    </xf>
    <xf numFmtId="4" fontId="4" fillId="10" borderId="7" xfId="3" applyNumberFormat="1" applyFont="1" applyFill="1" applyBorder="1" applyAlignment="1" applyProtection="1">
      <alignment horizontal="center" vertical="center"/>
      <protection locked="0"/>
    </xf>
    <xf numFmtId="164" fontId="4" fillId="10" borderId="5" xfId="3" applyNumberFormat="1" applyFont="1" applyFill="1" applyBorder="1" applyAlignment="1" applyProtection="1">
      <alignment horizontal="center" vertical="center"/>
      <protection locked="0"/>
    </xf>
    <xf numFmtId="164" fontId="4" fillId="10" borderId="31" xfId="2" applyNumberFormat="1" applyFont="1" applyFill="1" applyBorder="1" applyAlignment="1" applyProtection="1">
      <alignment horizontal="center" vertical="center"/>
      <protection locked="0"/>
    </xf>
    <xf numFmtId="42" fontId="4" fillId="10" borderId="14" xfId="5" applyNumberFormat="1" applyFont="1" applyFill="1" applyBorder="1" applyAlignment="1" applyProtection="1">
      <alignment horizontal="center" vertical="center"/>
      <protection locked="0"/>
    </xf>
    <xf numFmtId="0" fontId="4" fillId="10" borderId="12" xfId="2" applyFont="1" applyFill="1" applyBorder="1" applyAlignment="1" applyProtection="1">
      <alignment vertical="center"/>
      <protection locked="0"/>
    </xf>
    <xf numFmtId="0" fontId="4" fillId="10" borderId="5" xfId="2" applyFont="1" applyFill="1" applyBorder="1" applyAlignment="1" applyProtection="1">
      <alignment vertical="center"/>
      <protection locked="0"/>
    </xf>
    <xf numFmtId="0" fontId="4" fillId="4" borderId="10" xfId="2" applyFont="1" applyFill="1" applyBorder="1" applyAlignment="1">
      <alignment vertical="center"/>
    </xf>
    <xf numFmtId="0" fontId="4" fillId="4" borderId="2" xfId="2" applyFont="1" applyFill="1" applyBorder="1" applyAlignment="1">
      <alignment vertical="center"/>
    </xf>
    <xf numFmtId="0" fontId="4" fillId="4" borderId="3" xfId="2" applyFont="1" applyFill="1" applyBorder="1" applyAlignment="1">
      <alignment vertical="center"/>
    </xf>
    <xf numFmtId="0" fontId="14" fillId="4" borderId="9" xfId="2" applyFont="1" applyFill="1" applyBorder="1" applyAlignment="1">
      <alignment horizontal="center" vertical="center"/>
    </xf>
    <xf numFmtId="0" fontId="14" fillId="4" borderId="7" xfId="2" applyFont="1" applyFill="1" applyBorder="1" applyAlignment="1">
      <alignment horizontal="center" vertical="center"/>
    </xf>
    <xf numFmtId="0" fontId="14" fillId="4" borderId="17" xfId="2" applyFont="1" applyFill="1" applyBorder="1" applyAlignment="1">
      <alignment horizontal="center" vertical="center"/>
    </xf>
    <xf numFmtId="0" fontId="4" fillId="4" borderId="12" xfId="2" applyFont="1" applyFill="1" applyBorder="1" applyAlignment="1">
      <alignment vertical="center"/>
    </xf>
    <xf numFmtId="0" fontId="4" fillId="4" borderId="5" xfId="2" applyFont="1" applyFill="1" applyBorder="1" applyAlignment="1">
      <alignment vertical="center"/>
    </xf>
    <xf numFmtId="0" fontId="4" fillId="4" borderId="33" xfId="2" applyFont="1" applyFill="1" applyBorder="1" applyAlignment="1">
      <alignment vertical="center"/>
    </xf>
    <xf numFmtId="0" fontId="4" fillId="4" borderId="31" xfId="2" applyFont="1" applyFill="1" applyBorder="1" applyAlignment="1">
      <alignment vertical="center"/>
    </xf>
    <xf numFmtId="0" fontId="4" fillId="5" borderId="28" xfId="2" applyFont="1" applyFill="1" applyBorder="1" applyAlignment="1">
      <alignment horizontal="center" vertical="center"/>
    </xf>
    <xf numFmtId="0" fontId="4" fillId="5" borderId="29" xfId="2" applyFont="1" applyFill="1" applyBorder="1" applyAlignment="1">
      <alignment horizontal="center" vertical="center"/>
    </xf>
    <xf numFmtId="0" fontId="4" fillId="5" borderId="15" xfId="2" applyFont="1" applyFill="1" applyBorder="1" applyAlignment="1">
      <alignment horizontal="center" vertical="center"/>
    </xf>
    <xf numFmtId="0" fontId="4" fillId="4" borderId="7" xfId="2" applyFont="1" applyFill="1" applyBorder="1" applyAlignment="1">
      <alignment vertical="center"/>
    </xf>
    <xf numFmtId="0" fontId="4" fillId="10" borderId="31" xfId="2" applyFont="1" applyFill="1" applyBorder="1" applyAlignment="1" applyProtection="1">
      <alignment vertical="center"/>
      <protection locked="0"/>
    </xf>
    <xf numFmtId="0" fontId="4" fillId="4" borderId="12" xfId="2" applyFont="1" applyFill="1" applyBorder="1" applyAlignment="1">
      <alignment vertical="center" wrapText="1"/>
    </xf>
    <xf numFmtId="0" fontId="4" fillId="4" borderId="5" xfId="2" applyFont="1" applyFill="1" applyBorder="1" applyAlignment="1">
      <alignment vertical="center" wrapText="1"/>
    </xf>
    <xf numFmtId="0" fontId="4" fillId="5" borderId="25" xfId="2" applyFont="1" applyFill="1" applyBorder="1" applyAlignment="1">
      <alignment horizontal="center" vertical="center"/>
    </xf>
    <xf numFmtId="0" fontId="4" fillId="5" borderId="26" xfId="2" applyFont="1" applyFill="1" applyBorder="1" applyAlignment="1">
      <alignment horizontal="center" vertical="center"/>
    </xf>
    <xf numFmtId="0" fontId="4" fillId="5" borderId="27" xfId="2" applyFont="1" applyFill="1" applyBorder="1" applyAlignment="1">
      <alignment horizontal="center" vertical="center"/>
    </xf>
    <xf numFmtId="0" fontId="18" fillId="8" borderId="12" xfId="4" applyFont="1" applyFill="1" applyBorder="1" applyAlignment="1">
      <alignment horizontal="center" vertical="center" wrapText="1" shrinkToFit="1"/>
    </xf>
    <xf numFmtId="0" fontId="18" fillId="8" borderId="5" xfId="4" applyFont="1" applyFill="1" applyBorder="1" applyAlignment="1">
      <alignment horizontal="center" vertical="center" wrapText="1" shrinkToFit="1"/>
    </xf>
    <xf numFmtId="0" fontId="18" fillId="8" borderId="8" xfId="4" applyFont="1" applyFill="1" applyBorder="1" applyAlignment="1">
      <alignment horizontal="center" vertical="center" wrapText="1" shrinkToFit="1"/>
    </xf>
    <xf numFmtId="0" fontId="4" fillId="5" borderId="12" xfId="2" applyFont="1" applyFill="1" applyBorder="1" applyAlignment="1">
      <alignment horizontal="center" vertical="center"/>
    </xf>
    <xf numFmtId="0" fontId="4" fillId="5" borderId="5" xfId="2" applyFont="1" applyFill="1" applyBorder="1" applyAlignment="1">
      <alignment horizontal="center" vertical="center"/>
    </xf>
    <xf numFmtId="0" fontId="4" fillId="5" borderId="8" xfId="2" applyFont="1" applyFill="1" applyBorder="1" applyAlignment="1">
      <alignment horizontal="center" vertical="center"/>
    </xf>
    <xf numFmtId="0" fontId="14" fillId="4" borderId="35" xfId="2" applyFont="1" applyFill="1" applyBorder="1" applyAlignment="1">
      <alignment horizontal="center" vertical="center"/>
    </xf>
    <xf numFmtId="0" fontId="14" fillId="4" borderId="30" xfId="2" applyFont="1" applyFill="1" applyBorder="1" applyAlignment="1">
      <alignment horizontal="center" vertical="center"/>
    </xf>
    <xf numFmtId="0" fontId="14" fillId="4" borderId="34" xfId="2" applyFont="1" applyFill="1" applyBorder="1" applyAlignment="1">
      <alignment horizontal="center" vertical="center"/>
    </xf>
    <xf numFmtId="9" fontId="4" fillId="4" borderId="5" xfId="6" applyFont="1" applyFill="1" applyBorder="1" applyAlignment="1" applyProtection="1">
      <alignment horizontal="center" vertical="center"/>
    </xf>
    <xf numFmtId="0" fontId="3" fillId="4" borderId="20" xfId="2" applyFont="1" applyFill="1" applyBorder="1" applyAlignment="1">
      <alignment horizontal="center" vertical="top"/>
    </xf>
    <xf numFmtId="0" fontId="3" fillId="4" borderId="18" xfId="2" applyFont="1" applyFill="1" applyBorder="1" applyAlignment="1">
      <alignment horizontal="center" vertical="top"/>
    </xf>
    <xf numFmtId="0" fontId="3" fillId="4" borderId="19" xfId="2" applyFont="1" applyFill="1" applyBorder="1" applyAlignment="1">
      <alignment horizontal="center" vertical="top"/>
    </xf>
    <xf numFmtId="0" fontId="5" fillId="4" borderId="22" xfId="2" applyFont="1" applyFill="1" applyBorder="1" applyAlignment="1">
      <alignment horizontal="center" vertical="top"/>
    </xf>
    <xf numFmtId="0" fontId="5" fillId="4" borderId="0" xfId="2" applyFont="1" applyFill="1" applyBorder="1" applyAlignment="1">
      <alignment horizontal="center" vertical="top"/>
    </xf>
    <xf numFmtId="0" fontId="5" fillId="4" borderId="13" xfId="2" applyFont="1" applyFill="1" applyBorder="1" applyAlignment="1">
      <alignment horizontal="center" vertical="top"/>
    </xf>
    <xf numFmtId="0" fontId="4" fillId="5" borderId="10" xfId="2" applyFont="1" applyFill="1" applyBorder="1" applyAlignment="1">
      <alignment horizontal="center" vertical="center"/>
    </xf>
    <xf numFmtId="0" fontId="4" fillId="5" borderId="2" xfId="2" applyFont="1" applyFill="1" applyBorder="1" applyAlignment="1">
      <alignment horizontal="center" vertical="center"/>
    </xf>
    <xf numFmtId="0" fontId="4" fillId="5" borderId="11" xfId="2" applyFont="1" applyFill="1" applyBorder="1" applyAlignment="1">
      <alignment horizontal="center" vertical="center"/>
    </xf>
    <xf numFmtId="0" fontId="17" fillId="4" borderId="12" xfId="2" applyFont="1" applyFill="1" applyBorder="1" applyAlignment="1">
      <alignment vertical="center"/>
    </xf>
    <xf numFmtId="0" fontId="17" fillId="4" borderId="5" xfId="2" applyFont="1" applyFill="1" applyBorder="1" applyAlignment="1">
      <alignment vertical="center"/>
    </xf>
    <xf numFmtId="0" fontId="17" fillId="4" borderId="12" xfId="2" applyFont="1" applyFill="1" applyBorder="1" applyAlignment="1">
      <alignment vertical="top"/>
    </xf>
    <xf numFmtId="0" fontId="13" fillId="4" borderId="6" xfId="2" applyFont="1" applyFill="1" applyBorder="1" applyAlignment="1">
      <alignment horizontal="left" vertical="top" wrapText="1" indent="1"/>
    </xf>
    <xf numFmtId="0" fontId="13" fillId="4" borderId="5" xfId="2" applyFont="1" applyFill="1" applyBorder="1" applyAlignment="1">
      <alignment horizontal="left" vertical="top" wrapText="1" indent="1"/>
    </xf>
    <xf numFmtId="0" fontId="13" fillId="4" borderId="8" xfId="2" applyFont="1" applyFill="1" applyBorder="1" applyAlignment="1">
      <alignment horizontal="left" vertical="top" wrapText="1" indent="1"/>
    </xf>
    <xf numFmtId="0" fontId="4" fillId="4" borderId="12" xfId="2" applyFont="1" applyFill="1" applyBorder="1" applyAlignment="1">
      <alignment horizontal="left" vertical="center"/>
    </xf>
    <xf numFmtId="0" fontId="4" fillId="4" borderId="5" xfId="2" applyFont="1" applyFill="1" applyBorder="1" applyAlignment="1">
      <alignment horizontal="left" vertical="center"/>
    </xf>
    <xf numFmtId="0" fontId="14" fillId="4" borderId="39" xfId="2" applyFont="1" applyFill="1" applyBorder="1" applyAlignment="1">
      <alignment horizontal="center" vertical="center"/>
    </xf>
    <xf numFmtId="0" fontId="4" fillId="4" borderId="25" xfId="2" applyFont="1" applyFill="1" applyBorder="1" applyAlignment="1">
      <alignment horizontal="center" vertical="center"/>
    </xf>
    <xf numFmtId="0" fontId="4" fillId="4" borderId="26" xfId="2" applyFont="1" applyFill="1" applyBorder="1" applyAlignment="1">
      <alignment horizontal="center" vertical="center"/>
    </xf>
    <xf numFmtId="0" fontId="4" fillId="4" borderId="27" xfId="2" applyFont="1" applyFill="1" applyBorder="1" applyAlignment="1">
      <alignment horizontal="center" vertical="center"/>
    </xf>
    <xf numFmtId="0" fontId="4" fillId="10" borderId="5" xfId="3" applyFont="1" applyFill="1" applyBorder="1" applyAlignment="1" applyProtection="1">
      <alignment horizontal="left" shrinkToFit="1"/>
      <protection locked="0"/>
    </xf>
    <xf numFmtId="0" fontId="4" fillId="10" borderId="8" xfId="3" applyFont="1" applyFill="1" applyBorder="1" applyAlignment="1" applyProtection="1">
      <alignment horizontal="left" shrinkToFit="1"/>
      <protection locked="0"/>
    </xf>
    <xf numFmtId="0" fontId="27" fillId="4" borderId="2" xfId="2" applyFont="1" applyFill="1" applyBorder="1" applyAlignment="1">
      <alignment horizontal="right" vertical="center"/>
    </xf>
    <xf numFmtId="0" fontId="27" fillId="4" borderId="30" xfId="2" applyFont="1" applyFill="1" applyBorder="1" applyAlignment="1">
      <alignment horizontal="right" vertical="center"/>
    </xf>
    <xf numFmtId="0" fontId="27" fillId="4" borderId="16" xfId="2" applyFont="1" applyFill="1" applyBorder="1" applyAlignment="1">
      <alignment horizontal="right" vertical="center"/>
    </xf>
    <xf numFmtId="0" fontId="5" fillId="4" borderId="38" xfId="2" applyFont="1" applyFill="1" applyBorder="1" applyAlignment="1">
      <alignment horizontal="right" vertical="center" shrinkToFit="1"/>
    </xf>
    <xf numFmtId="0" fontId="5" fillId="4" borderId="39" xfId="2" applyFont="1" applyFill="1" applyBorder="1" applyAlignment="1">
      <alignment horizontal="right" vertical="center" shrinkToFit="1"/>
    </xf>
    <xf numFmtId="0" fontId="19" fillId="4" borderId="10" xfId="4" applyFont="1" applyFill="1" applyBorder="1" applyAlignment="1">
      <alignment horizontal="left" vertical="center" wrapText="1" indent="15" shrinkToFit="1"/>
    </xf>
    <xf numFmtId="0" fontId="19" fillId="4" borderId="2" xfId="4" applyFont="1" applyFill="1" applyBorder="1" applyAlignment="1">
      <alignment horizontal="left" vertical="center" wrapText="1" indent="15" shrinkToFit="1"/>
    </xf>
    <xf numFmtId="0" fontId="4" fillId="4" borderId="41" xfId="2" applyFont="1" applyFill="1" applyBorder="1" applyAlignment="1">
      <alignment horizontal="left" vertical="center" wrapText="1" indent="15" shrinkToFit="1"/>
    </xf>
    <xf numFmtId="0" fontId="4" fillId="4" borderId="42" xfId="2" applyFont="1" applyFill="1" applyBorder="1" applyAlignment="1">
      <alignment horizontal="left" vertical="center" wrapText="1" indent="15" shrinkToFit="1"/>
    </xf>
    <xf numFmtId="0" fontId="5" fillId="4" borderId="10" xfId="2" applyFont="1" applyFill="1" applyBorder="1" applyAlignment="1">
      <alignment horizontal="left" vertical="center" wrapText="1" indent="15"/>
    </xf>
    <xf numFmtId="0" fontId="5" fillId="4" borderId="2" xfId="2" applyFont="1" applyFill="1" applyBorder="1" applyAlignment="1">
      <alignment horizontal="left" vertical="center" wrapText="1" indent="15"/>
    </xf>
    <xf numFmtId="0" fontId="4" fillId="4" borderId="4" xfId="2" applyFont="1" applyFill="1" applyBorder="1" applyAlignment="1">
      <alignment vertical="center"/>
    </xf>
    <xf numFmtId="0" fontId="14" fillId="4" borderId="2" xfId="2" applyFont="1" applyFill="1" applyBorder="1" applyAlignment="1">
      <alignment horizontal="right" vertical="center"/>
    </xf>
    <xf numFmtId="0" fontId="14" fillId="4" borderId="3" xfId="2" applyFont="1" applyFill="1" applyBorder="1" applyAlignment="1">
      <alignment horizontal="right" vertical="center"/>
    </xf>
    <xf numFmtId="0" fontId="5" fillId="4" borderId="10" xfId="2" applyFont="1" applyFill="1" applyBorder="1" applyAlignment="1">
      <alignment horizontal="left" vertical="top" wrapText="1" indent="5"/>
    </xf>
    <xf numFmtId="0" fontId="5" fillId="4" borderId="2" xfId="2" applyFont="1" applyFill="1" applyBorder="1" applyAlignment="1">
      <alignment horizontal="left" vertical="top" wrapText="1" indent="5"/>
    </xf>
    <xf numFmtId="0" fontId="30" fillId="4" borderId="37" xfId="2" applyFont="1" applyFill="1" applyBorder="1" applyAlignment="1">
      <alignment vertical="top" wrapText="1"/>
    </xf>
    <xf numFmtId="0" fontId="30" fillId="4" borderId="9" xfId="2" applyFont="1" applyFill="1" applyBorder="1" applyAlignment="1">
      <alignment vertical="top" wrapText="1"/>
    </xf>
    <xf numFmtId="49" fontId="8" fillId="10" borderId="5" xfId="4" applyNumberFormat="1" applyFill="1" applyBorder="1" applyAlignment="1" applyProtection="1">
      <alignment horizontal="left" shrinkToFit="1"/>
      <protection locked="0"/>
    </xf>
    <xf numFmtId="49" fontId="4" fillId="10" borderId="8" xfId="3" applyNumberFormat="1" applyFont="1" applyFill="1" applyBorder="1" applyAlignment="1" applyProtection="1">
      <alignment horizontal="left" shrinkToFit="1"/>
      <protection locked="0"/>
    </xf>
    <xf numFmtId="0" fontId="13" fillId="4" borderId="14" xfId="2" applyFont="1" applyFill="1" applyBorder="1" applyAlignment="1">
      <alignment horizontal="left" vertical="top" wrapText="1" indent="1"/>
    </xf>
    <xf numFmtId="0" fontId="8" fillId="4" borderId="24" xfId="4" applyFill="1" applyBorder="1" applyAlignment="1">
      <alignment horizontal="left" vertical="center" indent="1"/>
    </xf>
    <xf numFmtId="0" fontId="8" fillId="4" borderId="7" xfId="4" applyFill="1" applyBorder="1" applyAlignment="1">
      <alignment horizontal="left" vertical="center" indent="1"/>
    </xf>
    <xf numFmtId="0" fontId="8" fillId="4" borderId="17" xfId="4" applyFill="1" applyBorder="1" applyAlignment="1">
      <alignment horizontal="left" vertical="center" indent="1"/>
    </xf>
    <xf numFmtId="0" fontId="17" fillId="4" borderId="12" xfId="2" applyFont="1" applyFill="1" applyBorder="1" applyAlignment="1">
      <alignment vertical="top" wrapText="1"/>
    </xf>
    <xf numFmtId="0" fontId="4" fillId="4" borderId="6" xfId="2" applyFont="1" applyFill="1" applyBorder="1" applyAlignment="1">
      <alignment horizontal="left" vertical="center"/>
    </xf>
    <xf numFmtId="0" fontId="22" fillId="9" borderId="36" xfId="2" applyFont="1" applyFill="1" applyBorder="1" applyAlignment="1">
      <alignment horizontal="left" vertical="center"/>
    </xf>
    <xf numFmtId="0" fontId="22" fillId="9" borderId="0" xfId="2" applyFont="1" applyFill="1" applyBorder="1" applyAlignment="1">
      <alignment horizontal="left" vertical="center"/>
    </xf>
    <xf numFmtId="0" fontId="23" fillId="0" borderId="5" xfId="5" applyNumberFormat="1" applyFont="1" applyFill="1" applyBorder="1" applyAlignment="1">
      <alignment horizontal="left" vertical="center" wrapText="1"/>
    </xf>
    <xf numFmtId="0" fontId="4" fillId="0" borderId="5" xfId="2" applyFont="1" applyFill="1" applyBorder="1" applyAlignment="1">
      <alignment horizontal="center" vertical="center"/>
    </xf>
    <xf numFmtId="0" fontId="21" fillId="0" borderId="5" xfId="2" applyFont="1" applyFill="1" applyBorder="1" applyAlignment="1">
      <alignment horizontal="left" vertical="center" wrapText="1"/>
    </xf>
    <xf numFmtId="0" fontId="4" fillId="0" borderId="4" xfId="5" applyNumberFormat="1" applyFont="1" applyFill="1" applyBorder="1" applyAlignment="1">
      <alignment horizontal="left" vertical="center" indent="3"/>
    </xf>
    <xf numFmtId="0" fontId="4" fillId="0" borderId="2" xfId="5" applyNumberFormat="1" applyFont="1" applyFill="1" applyBorder="1" applyAlignment="1">
      <alignment horizontal="left" vertical="center" indent="3"/>
    </xf>
    <xf numFmtId="0" fontId="4" fillId="0" borderId="3" xfId="5" applyNumberFormat="1" applyFont="1" applyFill="1" applyBorder="1" applyAlignment="1">
      <alignment horizontal="left" vertical="center" indent="3"/>
    </xf>
    <xf numFmtId="0" fontId="11" fillId="0" borderId="5" xfId="2" applyFont="1" applyFill="1" applyBorder="1" applyAlignment="1">
      <alignment horizontal="left" vertical="center" indent="1"/>
    </xf>
    <xf numFmtId="0" fontId="22" fillId="0" borderId="5" xfId="2" applyFont="1" applyFill="1" applyBorder="1" applyAlignment="1">
      <alignment horizontal="left" indent="3"/>
    </xf>
    <xf numFmtId="0" fontId="21" fillId="0" borderId="4" xfId="2" applyFont="1" applyFill="1" applyBorder="1" applyAlignment="1">
      <alignment horizontal="left" vertical="center"/>
    </xf>
    <xf numFmtId="0" fontId="21" fillId="0" borderId="2" xfId="2" applyFont="1" applyFill="1" applyBorder="1" applyAlignment="1">
      <alignment horizontal="left" vertical="center"/>
    </xf>
    <xf numFmtId="0" fontId="21" fillId="0" borderId="3" xfId="2" applyFont="1" applyFill="1" applyBorder="1" applyAlignment="1">
      <alignment horizontal="left" vertical="center"/>
    </xf>
    <xf numFmtId="0" fontId="4" fillId="0" borderId="5" xfId="3" applyFont="1" applyFill="1" applyBorder="1" applyAlignment="1">
      <alignment horizontal="left" vertical="center" shrinkToFit="1"/>
    </xf>
    <xf numFmtId="0" fontId="22" fillId="0" borderId="4" xfId="5" applyNumberFormat="1" applyFont="1" applyFill="1" applyBorder="1" applyAlignment="1">
      <alignment horizontal="left" vertical="top" indent="2"/>
    </xf>
    <xf numFmtId="0" fontId="22" fillId="0" borderId="2" xfId="5" applyNumberFormat="1" applyFont="1" applyFill="1" applyBorder="1" applyAlignment="1">
      <alignment horizontal="left" vertical="top" indent="2"/>
    </xf>
    <xf numFmtId="0" fontId="22" fillId="0" borderId="3" xfId="5" applyNumberFormat="1" applyFont="1" applyFill="1" applyBorder="1" applyAlignment="1">
      <alignment horizontal="left" vertical="top" indent="2"/>
    </xf>
    <xf numFmtId="0" fontId="4" fillId="0" borderId="5" xfId="2" applyFont="1" applyFill="1" applyBorder="1" applyAlignment="1"/>
    <xf numFmtId="0" fontId="20" fillId="0" borderId="5" xfId="2" applyFont="1" applyFill="1" applyBorder="1" applyAlignment="1">
      <alignment horizontal="center" vertical="top" wrapText="1"/>
    </xf>
    <xf numFmtId="0" fontId="25" fillId="0" borderId="4" xfId="2" applyFont="1" applyFill="1" applyBorder="1" applyAlignment="1">
      <alignment horizontal="center" vertical="center"/>
    </xf>
    <xf numFmtId="0" fontId="25" fillId="0" borderId="2" xfId="2" applyFont="1" applyFill="1" applyBorder="1" applyAlignment="1">
      <alignment horizontal="center" vertical="center"/>
    </xf>
    <xf numFmtId="0" fontId="25" fillId="0" borderId="3" xfId="2" applyFont="1" applyFill="1" applyBorder="1" applyAlignment="1">
      <alignment horizontal="center" vertical="center"/>
    </xf>
  </cellXfs>
  <cellStyles count="7">
    <cellStyle name="Accent3" xfId="1" builtinId="37"/>
    <cellStyle name="Currency 2" xfId="5" xr:uid="{E2E902C0-1C7F-4D01-BD06-7C0DC605CD17}"/>
    <cellStyle name="Hyperlink" xfId="4" builtinId="8"/>
    <cellStyle name="Normal" xfId="0" builtinId="0"/>
    <cellStyle name="Normal 2" xfId="2" xr:uid="{07AFB3D6-F66C-4E4D-9067-E85681E4AECB}"/>
    <cellStyle name="Note 2" xfId="3" xr:uid="{5736A1BF-40D4-4198-BFED-A0EC5CB9AE7D}"/>
    <cellStyle name="Percent 2" xfId="6" xr:uid="{AFBF1054-85E8-4F3B-8BB6-63A93CD23CA9}"/>
  </cellStyles>
  <dxfs count="8">
    <dxf>
      <fill>
        <patternFill>
          <bgColor theme="0"/>
        </patternFill>
      </fill>
      <border>
        <left style="thin">
          <color auto="1"/>
        </left>
        <right style="thin">
          <color auto="1"/>
        </right>
        <top style="thin">
          <color auto="1"/>
        </top>
        <bottom style="thin">
          <color auto="1"/>
        </bottom>
        <vertical/>
        <horizontal/>
      </border>
    </dxf>
    <dxf>
      <font>
        <b/>
        <i val="0"/>
      </font>
    </dxf>
    <dxf>
      <fill>
        <patternFill patternType="solid">
          <bgColor theme="0"/>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9" tint="0.59996337778862885"/>
        </patternFill>
      </fill>
    </dxf>
    <dxf>
      <font>
        <color theme="2" tint="-0.499984740745262"/>
      </font>
      <fill>
        <patternFill>
          <bgColor theme="2" tint="-9.9948118533890809E-2"/>
        </patternFill>
      </fill>
    </dxf>
    <dxf>
      <font>
        <color theme="1"/>
      </font>
    </dxf>
    <dxf>
      <font>
        <b/>
        <i/>
        <color rgb="FFFF6600"/>
      </font>
      <fill>
        <patternFill>
          <bgColor theme="0"/>
        </patternFill>
      </fill>
    </dxf>
  </dxfs>
  <tableStyles count="0" defaultTableStyle="TableStyleMedium2" defaultPivotStyle="PivotStyleLight16"/>
  <colors>
    <mruColors>
      <color rgb="FF09FF26"/>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xdr:row>
      <xdr:rowOff>152400</xdr:rowOff>
    </xdr:from>
    <xdr:to>
      <xdr:col>0</xdr:col>
      <xdr:colOff>1627209</xdr:colOff>
      <xdr:row>9</xdr:row>
      <xdr:rowOff>66675</xdr:rowOff>
    </xdr:to>
    <xdr:pic>
      <xdr:nvPicPr>
        <xdr:cNvPr id="2" name="Picture 1">
          <a:extLst>
            <a:ext uri="{FF2B5EF4-FFF2-40B4-BE49-F238E27FC236}">
              <a16:creationId xmlns:a16="http://schemas.microsoft.com/office/drawing/2014/main" id="{332B4DDD-179E-4E50-BA16-9BDAD05DBC1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80975" y="228600"/>
          <a:ext cx="1446234" cy="1619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609599</xdr:rowOff>
    </xdr:from>
    <xdr:to>
      <xdr:col>0</xdr:col>
      <xdr:colOff>1725226</xdr:colOff>
      <xdr:row>8</xdr:row>
      <xdr:rowOff>38100</xdr:rowOff>
    </xdr:to>
    <xdr:pic>
      <xdr:nvPicPr>
        <xdr:cNvPr id="2" name="Picture 1">
          <a:extLst>
            <a:ext uri="{FF2B5EF4-FFF2-40B4-BE49-F238E27FC236}">
              <a16:creationId xmlns:a16="http://schemas.microsoft.com/office/drawing/2014/main" id="{BD94F671-04E1-45AE-8056-2A2081667D1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42875" y="609599"/>
          <a:ext cx="1582351" cy="1771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ranklintn.sharepoint.com/sites/O365Grp_Engineering_Department/Shared%20Documents/Development%20Services/Surety%20Calculators/Approved%20Surety%20Calculator-202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ety Calculations Form"/>
      <sheetName val="Data Manipulation"/>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9852A-CD45-4820-919E-136C8F174F61}">
  <dimension ref="A1:J195"/>
  <sheetViews>
    <sheetView tabSelected="1" zoomScaleNormal="100" zoomScaleSheetLayoutView="50" workbookViewId="0">
      <selection activeCell="C4" sqref="C4:D4"/>
    </sheetView>
  </sheetViews>
  <sheetFormatPr defaultColWidth="9.140625" defaultRowHeight="15.75" x14ac:dyDescent="0.25"/>
  <cols>
    <col min="1" max="1" width="27.7109375" style="21" customWidth="1"/>
    <col min="2" max="4" width="20.7109375" style="21" customWidth="1"/>
    <col min="5" max="5" width="20.7109375" style="26" customWidth="1"/>
    <col min="6" max="7" width="20.7109375" style="21" customWidth="1"/>
    <col min="8" max="8" width="0" style="21" hidden="1" customWidth="1"/>
    <col min="9" max="9" width="62.28515625" style="47" hidden="1" customWidth="1"/>
    <col min="10" max="10" width="8.85546875" style="21" hidden="1" customWidth="1"/>
    <col min="11" max="11" width="0" style="21" hidden="1" customWidth="1"/>
    <col min="12" max="16384" width="9.140625" style="21"/>
  </cols>
  <sheetData>
    <row r="1" spans="1:9" s="20" customFormat="1" ht="6" customHeight="1" thickBot="1" x14ac:dyDescent="0.3">
      <c r="A1" s="101"/>
      <c r="B1" s="102"/>
      <c r="C1" s="102"/>
      <c r="D1" s="102"/>
      <c r="E1" s="102"/>
      <c r="F1" s="102"/>
      <c r="G1" s="103"/>
      <c r="I1" s="46"/>
    </row>
    <row r="2" spans="1:9" ht="24" customHeight="1" x14ac:dyDescent="0.25">
      <c r="A2" s="114" t="s">
        <v>0</v>
      </c>
      <c r="B2" s="115"/>
      <c r="C2" s="115"/>
      <c r="D2" s="115"/>
      <c r="E2" s="115"/>
      <c r="F2" s="115"/>
      <c r="G2" s="116"/>
      <c r="I2" s="47" t="s">
        <v>1</v>
      </c>
    </row>
    <row r="3" spans="1:9" ht="15.75" customHeight="1" x14ac:dyDescent="0.25">
      <c r="A3" s="117" t="s">
        <v>2</v>
      </c>
      <c r="B3" s="118"/>
      <c r="C3" s="118"/>
      <c r="D3" s="118"/>
      <c r="E3" s="118"/>
      <c r="F3" s="118"/>
      <c r="G3" s="119"/>
    </row>
    <row r="4" spans="1:9" ht="15.75" customHeight="1" x14ac:dyDescent="0.25">
      <c r="A4" s="19"/>
      <c r="B4" s="16" t="s">
        <v>3</v>
      </c>
      <c r="C4" s="135"/>
      <c r="D4" s="135"/>
      <c r="E4" s="14" t="s">
        <v>4</v>
      </c>
      <c r="F4" s="135"/>
      <c r="G4" s="136"/>
    </row>
    <row r="5" spans="1:9" ht="15.75" customHeight="1" x14ac:dyDescent="0.25">
      <c r="A5" s="19"/>
      <c r="B5" s="16" t="s">
        <v>5</v>
      </c>
      <c r="C5" s="135"/>
      <c r="D5" s="135"/>
      <c r="E5" s="14" t="s">
        <v>6</v>
      </c>
      <c r="F5" s="135"/>
      <c r="G5" s="136"/>
    </row>
    <row r="6" spans="1:9" ht="15.75" customHeight="1" x14ac:dyDescent="0.25">
      <c r="A6" s="19"/>
      <c r="B6" s="16" t="s">
        <v>7</v>
      </c>
      <c r="C6" s="135"/>
      <c r="D6" s="135"/>
      <c r="E6" s="15" t="s">
        <v>8</v>
      </c>
      <c r="F6" s="135"/>
      <c r="G6" s="136"/>
    </row>
    <row r="7" spans="1:9" ht="15.75" customHeight="1" x14ac:dyDescent="0.25">
      <c r="A7" s="19"/>
      <c r="B7" s="16" t="s">
        <v>9</v>
      </c>
      <c r="C7" s="135"/>
      <c r="D7" s="135"/>
      <c r="E7" s="14" t="s">
        <v>10</v>
      </c>
      <c r="F7" s="135"/>
      <c r="G7" s="136"/>
    </row>
    <row r="8" spans="1:9" ht="15.75" customHeight="1" x14ac:dyDescent="0.25">
      <c r="A8" s="19"/>
      <c r="B8" s="16" t="s">
        <v>11</v>
      </c>
      <c r="C8" s="135"/>
      <c r="D8" s="135"/>
      <c r="E8" s="14"/>
      <c r="F8" s="135"/>
      <c r="G8" s="136"/>
    </row>
    <row r="9" spans="1:9" ht="15.75" customHeight="1" x14ac:dyDescent="0.25">
      <c r="A9" s="19"/>
      <c r="B9" s="16" t="s">
        <v>12</v>
      </c>
      <c r="C9" s="135"/>
      <c r="D9" s="135"/>
      <c r="E9" s="14" t="s">
        <v>13</v>
      </c>
      <c r="F9" s="135"/>
      <c r="G9" s="136"/>
    </row>
    <row r="10" spans="1:9" s="22" customFormat="1" ht="15.75" customHeight="1" thickBot="1" x14ac:dyDescent="0.3">
      <c r="A10" s="19"/>
      <c r="B10" s="16" t="s">
        <v>14</v>
      </c>
      <c r="C10" s="73"/>
      <c r="D10" s="18" t="s">
        <v>15</v>
      </c>
      <c r="E10" s="17" t="s">
        <v>16</v>
      </c>
      <c r="F10" s="155"/>
      <c r="G10" s="156"/>
      <c r="I10" s="48"/>
    </row>
    <row r="11" spans="1:9" s="20" customFormat="1" ht="6" customHeight="1" thickBot="1" x14ac:dyDescent="0.3">
      <c r="A11" s="132"/>
      <c r="B11" s="133"/>
      <c r="C11" s="133"/>
      <c r="D11" s="133"/>
      <c r="E11" s="133"/>
      <c r="F11" s="133"/>
      <c r="G11" s="134"/>
      <c r="I11" s="46"/>
    </row>
    <row r="12" spans="1:9" s="23" customFormat="1" ht="109.5" customHeight="1" x14ac:dyDescent="0.25">
      <c r="A12" s="144" t="s">
        <v>17</v>
      </c>
      <c r="B12" s="145"/>
      <c r="C12" s="145"/>
      <c r="D12" s="145"/>
      <c r="E12" s="145"/>
      <c r="F12" s="145"/>
      <c r="G12" s="7"/>
      <c r="I12" s="49"/>
    </row>
    <row r="13" spans="1:9" s="24" customFormat="1" ht="145.5" customHeight="1" x14ac:dyDescent="0.25">
      <c r="A13" s="146" t="s">
        <v>177</v>
      </c>
      <c r="B13" s="147"/>
      <c r="C13" s="147"/>
      <c r="D13" s="147"/>
      <c r="E13" s="147"/>
      <c r="F13" s="147"/>
      <c r="G13" s="7"/>
      <c r="I13" s="50"/>
    </row>
    <row r="14" spans="1:9" s="23" customFormat="1" ht="34.5" customHeight="1" thickBot="1" x14ac:dyDescent="0.3">
      <c r="A14" s="142" t="s">
        <v>18</v>
      </c>
      <c r="B14" s="143"/>
      <c r="C14" s="143"/>
      <c r="D14" s="143"/>
      <c r="E14" s="143"/>
      <c r="F14" s="143"/>
      <c r="G14" s="7"/>
      <c r="I14" s="49"/>
    </row>
    <row r="15" spans="1:9" s="20" customFormat="1" ht="6" customHeight="1" thickBot="1" x14ac:dyDescent="0.3">
      <c r="A15" s="101"/>
      <c r="B15" s="102"/>
      <c r="C15" s="102"/>
      <c r="D15" s="102"/>
      <c r="E15" s="102"/>
      <c r="F15" s="102"/>
      <c r="G15" s="103"/>
      <c r="I15" s="46"/>
    </row>
    <row r="16" spans="1:9" s="27" customFormat="1" ht="32.1" customHeight="1" thickBot="1" x14ac:dyDescent="0.3">
      <c r="A16" s="104" t="s">
        <v>19</v>
      </c>
      <c r="B16" s="105"/>
      <c r="C16" s="105"/>
      <c r="D16" s="105"/>
      <c r="E16" s="105"/>
      <c r="F16" s="105"/>
      <c r="G16" s="106"/>
      <c r="I16" s="51"/>
    </row>
    <row r="17" spans="1:10" s="20" customFormat="1" ht="6" customHeight="1" thickBot="1" x14ac:dyDescent="0.3">
      <c r="A17" s="101"/>
      <c r="B17" s="102"/>
      <c r="C17" s="102"/>
      <c r="D17" s="102"/>
      <c r="E17" s="102"/>
      <c r="F17" s="102"/>
      <c r="G17" s="103"/>
      <c r="I17" s="46"/>
    </row>
    <row r="18" spans="1:10" s="20" customFormat="1" ht="21" customHeight="1" x14ac:dyDescent="0.25">
      <c r="A18" s="123" t="s">
        <v>20</v>
      </c>
      <c r="B18" s="124"/>
      <c r="C18" s="124"/>
      <c r="D18" s="37" t="s">
        <v>21</v>
      </c>
      <c r="E18" s="37" t="s">
        <v>22</v>
      </c>
      <c r="F18" s="37" t="s">
        <v>23</v>
      </c>
      <c r="G18" s="38" t="s">
        <v>24</v>
      </c>
      <c r="I18" s="46"/>
    </row>
    <row r="19" spans="1:10" s="20" customFormat="1" ht="21" customHeight="1" x14ac:dyDescent="0.25">
      <c r="A19" s="84" t="str">
        <f>CONCATENATE(A45)</f>
        <v>SELECT WATER DISTRICT (see header section above)</v>
      </c>
      <c r="B19" s="85"/>
      <c r="C19" s="86"/>
      <c r="D19" s="40" t="str">
        <f>IF(C9="CITY OF FRANKLIN",IF(G55=0,"----------",G55),"--- n/a ---")</f>
        <v>--- n/a ---</v>
      </c>
      <c r="E19" s="40" t="str">
        <f>IF(C9="CITY OF FRANKLIN",IF(D19="----------","----------",D19*0.25),"--- n/a ---")</f>
        <v>--- n/a ---</v>
      </c>
      <c r="F19" s="40" t="str">
        <f>IF(C9="CITY OF FRANKLIN",IF(D19="----------","----------",D19/(SUM($D$19:$D$23)+SUM($D$27:$D$29))*$J$31),"--- n/a ---")</f>
        <v>--- n/a ---</v>
      </c>
      <c r="G19" s="40" t="str">
        <f>IF(C9="CITY OF FRANKLIN",IF(SUM(D19:F19)=0,"-----------",IF(SUM(D19:F19)&lt;2000,"--- n/a ---",ROUNDUP(SUM(D19:F19),-3))),"--- n/a ---")</f>
        <v>--- n/a ---</v>
      </c>
      <c r="I19" s="46"/>
    </row>
    <row r="20" spans="1:10" s="20" customFormat="1" ht="21" customHeight="1" x14ac:dyDescent="0.25">
      <c r="A20" s="90" t="str">
        <f>A57</f>
        <v>II. CITY SEWER</v>
      </c>
      <c r="B20" s="91"/>
      <c r="C20" s="148"/>
      <c r="D20" s="40" t="str">
        <f>IF(G82=0,"----------",G82)</f>
        <v>----------</v>
      </c>
      <c r="E20" s="40" t="str">
        <f>IF(D20="----------","----------",D20*0.25)</f>
        <v>----------</v>
      </c>
      <c r="F20" s="40" t="str">
        <f>IF(D20="----------","----------",$D20/(SUM($D$19:$D$23)+SUM($D$27:$D$29))*$J$31)</f>
        <v>----------</v>
      </c>
      <c r="G20" s="40" t="str">
        <f t="shared" ref="G20" si="0">IF(SUM(D20:F20)=0,"-----------",IF(SUM(D20:F20)&lt;2000,"--- n/a ---",ROUNDUP(SUM(D20:F20),-3)))</f>
        <v>-----------</v>
      </c>
      <c r="I20" s="46"/>
    </row>
    <row r="21" spans="1:10" s="20" customFormat="1" ht="21" customHeight="1" x14ac:dyDescent="0.25">
      <c r="A21" s="90" t="s">
        <v>25</v>
      </c>
      <c r="B21" s="91"/>
      <c r="C21" s="148"/>
      <c r="D21" s="40" t="str">
        <f>IF(G91=0,"----------",G91)</f>
        <v>----------</v>
      </c>
      <c r="E21" s="40" t="str">
        <f>IF(D21="----------","----------",D21*0.25)</f>
        <v>----------</v>
      </c>
      <c r="F21" s="40" t="str">
        <f>IF(D21="----------","----------",$D21/(SUM($D$19:$D$23)+SUM($D$27:$D$29))*$J$31)</f>
        <v>----------</v>
      </c>
      <c r="G21" s="40" t="str">
        <f>IF(SUM(D21:F21)=0,"-----------",IF(SUM(D21:F21)&lt;2000,"--- n/a ---",ROUNDUP(SUM(D21:F21),-3)))</f>
        <v>-----------</v>
      </c>
      <c r="I21" s="46"/>
    </row>
    <row r="22" spans="1:10" s="20" customFormat="1" ht="21" customHeight="1" x14ac:dyDescent="0.25">
      <c r="A22" s="90" t="str">
        <f>A94</f>
        <v>IV. CITY STREETS</v>
      </c>
      <c r="B22" s="91"/>
      <c r="C22" s="148"/>
      <c r="D22" s="40" t="str">
        <f>IF(G106=0,"----------",G106)</f>
        <v>----------</v>
      </c>
      <c r="E22" s="40" t="str">
        <f>IF(D22="----------","----------",D22*0.25)</f>
        <v>----------</v>
      </c>
      <c r="F22" s="40" t="str">
        <f>IF(D22="----------","----------",$D22/(SUM($D$19:$D$23)+SUM($D$27:$D$29))*$J$31)</f>
        <v>----------</v>
      </c>
      <c r="G22" s="40" t="str">
        <f t="shared" ref="G22" si="1">IF(SUM(D22:F22)=0,"-----------",IF(SUM(D22:F22)&lt;2000,"--- n/a ---",ROUNDUP(SUM(D22:F22),-3)))</f>
        <v>-----------</v>
      </c>
      <c r="I22" s="46"/>
    </row>
    <row r="23" spans="1:10" s="20" customFormat="1" ht="21" customHeight="1" x14ac:dyDescent="0.25">
      <c r="A23" s="90" t="str">
        <f>A108</f>
        <v>V. PRIVATE STREETS (INCLUDING SHARED ACCESS)</v>
      </c>
      <c r="B23" s="91"/>
      <c r="C23" s="148"/>
      <c r="D23" s="40" t="str">
        <f>IF(G119=0,"----------",G119)</f>
        <v>----------</v>
      </c>
      <c r="E23" s="40" t="str">
        <f>IF(D23="----------","----------",D23*0.25)</f>
        <v>----------</v>
      </c>
      <c r="F23" s="40" t="str">
        <f>IF(D23="----------","----------",$D23/(SUM($D$19:$D$23)+SUM($D$27:$D$29))*$J$31)</f>
        <v>----------</v>
      </c>
      <c r="G23" s="40" t="str">
        <f>IF(SUM(D23:F23)=0,"-----------",IF(SUM(D23:F23)&lt;2000,"--- n/a ---",ROUNDUP(SUM(D23:F23),-3)))</f>
        <v>-----------</v>
      </c>
      <c r="I23" s="46"/>
    </row>
    <row r="24" spans="1:10" s="20" customFormat="1" ht="21" customHeight="1" x14ac:dyDescent="0.25">
      <c r="A24" s="90" t="str">
        <f>A121</f>
        <v>VI. STREET ACCESS</v>
      </c>
      <c r="B24" s="91"/>
      <c r="C24" s="148"/>
      <c r="D24" s="40" t="str">
        <f>IF(G122=0,"----------",G122)</f>
        <v>----------</v>
      </c>
      <c r="E24" s="40" t="s">
        <v>26</v>
      </c>
      <c r="F24" s="40" t="s">
        <v>26</v>
      </c>
      <c r="G24" s="40" t="str">
        <f>IF(SUM(D24:F24)=0,"-----------",IF(SUM(D24:F24)&lt;2000,"--- n/a ---",ROUNDUP(SUM(D24:F24),-3)))</f>
        <v>-----------</v>
      </c>
      <c r="I24" s="46"/>
    </row>
    <row r="25" spans="1:10" s="20" customFormat="1" ht="21" customHeight="1" x14ac:dyDescent="0.25">
      <c r="A25" s="90" t="str">
        <f>A124</f>
        <v>VII. TEMPORARY TURNAROUNDS</v>
      </c>
      <c r="B25" s="91"/>
      <c r="C25" s="148"/>
      <c r="D25" s="40" t="str">
        <f>IF(G125=0,"----------",G125)</f>
        <v>----------</v>
      </c>
      <c r="E25" s="40" t="s">
        <v>26</v>
      </c>
      <c r="F25" s="40" t="s">
        <v>26</v>
      </c>
      <c r="G25" s="40" t="str">
        <f>IF(SUM(D25:F25)=0,"-----------",IF(SUM(D25:F25)&lt;2000,"--- n/a ---",ROUNDUP(SUM(D25:F25),-3)))</f>
        <v>-----------</v>
      </c>
      <c r="I25" s="46"/>
    </row>
    <row r="26" spans="1:10" s="20" customFormat="1" ht="21" customHeight="1" x14ac:dyDescent="0.25">
      <c r="A26" s="90" t="str">
        <f>A127</f>
        <v>VIII. TRAFFIC SIGNALS</v>
      </c>
      <c r="B26" s="91"/>
      <c r="C26" s="148"/>
      <c r="D26" s="40" t="str">
        <f>IF(G130=0,"----------",G130)</f>
        <v>----------</v>
      </c>
      <c r="E26" s="40" t="str">
        <f>IF(D26="----------","----------",D26*0.25)</f>
        <v>----------</v>
      </c>
      <c r="F26" s="40" t="s">
        <v>26</v>
      </c>
      <c r="G26" s="40" t="str">
        <f>IF(SUM(D26:F26)=0,"-----------",IF(SUM(D26:F26)&lt;2000,"--- n/a ---",ROUNDUP(SUM(D26:F26),-3)))</f>
        <v>-----------</v>
      </c>
      <c r="I26" s="46"/>
    </row>
    <row r="27" spans="1:10" s="20" customFormat="1" ht="21" customHeight="1" x14ac:dyDescent="0.25">
      <c r="A27" s="90" t="str">
        <f>A132</f>
        <v>IX.  I.T.S. ELEMENTS</v>
      </c>
      <c r="B27" s="91"/>
      <c r="C27" s="148"/>
      <c r="D27" s="40" t="str">
        <f>IF(G141=0,"----------",G141)</f>
        <v>----------</v>
      </c>
      <c r="E27" s="40" t="str">
        <f>IF(D27="----------","----------",D27*0.25)</f>
        <v>----------</v>
      </c>
      <c r="F27" s="40" t="str">
        <f>IF(D27="----------","----------",$D27/(SUM($D$19:$D$23)+SUM($D$27:$D$29))*$J$31)</f>
        <v>----------</v>
      </c>
      <c r="G27" s="40" t="str">
        <f>IF(SUM(D27:F27)=0,"-----------",IF(SUM(D27:F27)&lt;2000,"--- n/a ---",ROUNDUP(SUM(D27:F27),-3)))</f>
        <v>-----------</v>
      </c>
      <c r="I27" s="46"/>
    </row>
    <row r="28" spans="1:10" s="20" customFormat="1" ht="21" customHeight="1" x14ac:dyDescent="0.25">
      <c r="A28" s="90" t="str">
        <f>A144</f>
        <v>X. STORMWATER DRAINAGE</v>
      </c>
      <c r="B28" s="91"/>
      <c r="C28" s="148"/>
      <c r="D28" s="40" t="str">
        <f>IF(G173=0,"----------",G173)</f>
        <v>----------</v>
      </c>
      <c r="E28" s="40" t="str">
        <f>IF(D28="----------","----------",D28*0.25)</f>
        <v>----------</v>
      </c>
      <c r="F28" s="40" t="str">
        <f>IF(D28="----------","----------",$D28/(SUM($D$19:$D$23)+SUM($D$27:$D$29))*$J$31)</f>
        <v>----------</v>
      </c>
      <c r="G28" s="40" t="str">
        <f t="shared" ref="G28:G29" si="2">IF(SUM(D28:F28)=0,"-----------",IF(SUM(D28:F28)&lt;2000,"--- n/a ---",ROUNDUP(SUM(D28:F28),-3)))</f>
        <v>-----------</v>
      </c>
      <c r="I28" s="46"/>
    </row>
    <row r="29" spans="1:10" s="20" customFormat="1" ht="21" customHeight="1" x14ac:dyDescent="0.25">
      <c r="A29" s="90" t="str">
        <f>A175</f>
        <v>XI. GREEN INFRASTRUCTURE</v>
      </c>
      <c r="B29" s="91"/>
      <c r="C29" s="148"/>
      <c r="D29" s="40" t="str">
        <f>IF(G194=0,"----------",G194)</f>
        <v>----------</v>
      </c>
      <c r="E29" s="40" t="str">
        <f>IF(D29="----------","----------",D29*0.25)</f>
        <v>----------</v>
      </c>
      <c r="F29" s="40" t="str">
        <f>IF(D29="----------","----------",$D29/(SUM($D$19:$D$23)+SUM($D$27:$D$29))*$J$31)</f>
        <v>----------</v>
      </c>
      <c r="G29" s="40" t="str">
        <f t="shared" si="2"/>
        <v>-----------</v>
      </c>
      <c r="I29" s="46"/>
    </row>
    <row r="30" spans="1:10" s="20" customFormat="1" ht="21" customHeight="1" x14ac:dyDescent="0.25">
      <c r="A30" s="8" t="s">
        <v>27</v>
      </c>
      <c r="B30" s="137" t="str">
        <f>IF(ISBLANK($C$10)=FALSE,"","INCLUDE DISTURBED ACREAGE (see header section above)")</f>
        <v>INCLUDE DISTURBED ACREAGE (see header section above)</v>
      </c>
      <c r="C30" s="137"/>
      <c r="D30" s="138"/>
      <c r="E30" s="138"/>
      <c r="F30" s="139"/>
      <c r="G30" s="39">
        <f>SUM(G19:G29)</f>
        <v>0</v>
      </c>
      <c r="I30" s="46" t="s">
        <v>28</v>
      </c>
      <c r="J30" s="20">
        <v>7500</v>
      </c>
    </row>
    <row r="31" spans="1:10" ht="35.25" customHeight="1" x14ac:dyDescent="0.25">
      <c r="A31" s="151" t="s">
        <v>29</v>
      </c>
      <c r="B31" s="152"/>
      <c r="C31" s="152"/>
      <c r="D31" s="152"/>
      <c r="E31" s="152"/>
      <c r="F31" s="152"/>
      <c r="G31" s="36"/>
      <c r="I31" s="47" t="s">
        <v>30</v>
      </c>
      <c r="J31" s="21">
        <f>$J$30*$C$10</f>
        <v>0</v>
      </c>
    </row>
    <row r="32" spans="1:10" ht="35.25" customHeight="1" x14ac:dyDescent="0.25">
      <c r="A32" s="151" t="str">
        <f>_xlfn.CONCAT("(2) EPSC is based on a flat ",TEXT($J$30,"$#,##0")," per acre of disturbed area and is distributed proportionally across all surety categories. (Total EPSC amount = ",TEXT($J$30*$C$10,"$#,##0"),")")</f>
        <v>(2) EPSC is based on a flat $7,500 per acre of disturbed area and is distributed proportionally across all surety categories. (Total EPSC amount = $0)</v>
      </c>
      <c r="B32" s="152"/>
      <c r="C32" s="152"/>
      <c r="D32" s="152"/>
      <c r="E32" s="152"/>
      <c r="F32" s="152"/>
      <c r="G32" s="36"/>
    </row>
    <row r="33" spans="1:10" s="20" customFormat="1" ht="6" customHeight="1" x14ac:dyDescent="0.25">
      <c r="A33" s="107"/>
      <c r="B33" s="108"/>
      <c r="C33" s="108"/>
      <c r="D33" s="108"/>
      <c r="E33" s="108"/>
      <c r="F33" s="108"/>
      <c r="G33" s="109"/>
      <c r="I33" s="46"/>
    </row>
    <row r="34" spans="1:10" s="20" customFormat="1" ht="24" customHeight="1" x14ac:dyDescent="0.25">
      <c r="A34" s="123" t="s">
        <v>31</v>
      </c>
      <c r="B34" s="124"/>
      <c r="C34" s="124"/>
      <c r="D34" s="1" t="s">
        <v>32</v>
      </c>
      <c r="E34" s="2" t="s">
        <v>33</v>
      </c>
      <c r="F34" s="2" t="s">
        <v>34</v>
      </c>
      <c r="G34" s="9" t="s">
        <v>24</v>
      </c>
      <c r="I34" s="46"/>
    </row>
    <row r="35" spans="1:10" s="25" customFormat="1" ht="31.5" customHeight="1" x14ac:dyDescent="0.25">
      <c r="A35" s="99" t="s">
        <v>35</v>
      </c>
      <c r="B35" s="100"/>
      <c r="C35" s="100"/>
      <c r="D35" s="4" t="str">
        <f>IF(SUM(D47:D53)&gt;0,SUM(D47:D53),"")</f>
        <v/>
      </c>
      <c r="E35" s="5" t="s">
        <v>36</v>
      </c>
      <c r="F35" s="41">
        <v>1.25</v>
      </c>
      <c r="G35" s="40" t="str">
        <f>IF(C9="CITY OF FRANKLIN",IF(D35="","----------",IF(F35*D35&gt;1000, (F35*D35),(1000))),"--- n/a ---")</f>
        <v>--- n/a ---</v>
      </c>
      <c r="I35" s="52"/>
    </row>
    <row r="36" spans="1:10" s="25" customFormat="1" ht="31.5" customHeight="1" x14ac:dyDescent="0.25">
      <c r="A36" s="99" t="s">
        <v>37</v>
      </c>
      <c r="B36" s="100"/>
      <c r="C36" s="100"/>
      <c r="D36" s="6" t="str">
        <f>IF(SUM(D59:D65)=0,"",SUM(D59:D65))</f>
        <v/>
      </c>
      <c r="E36" s="5" t="s">
        <v>36</v>
      </c>
      <c r="F36" s="41">
        <v>2</v>
      </c>
      <c r="G36" s="40" t="str">
        <f>IF(D36="","----------",IF(F36*D36&gt;1000, (F36*D36),(1000)))</f>
        <v>----------</v>
      </c>
      <c r="I36" s="52"/>
    </row>
    <row r="37" spans="1:10" s="25" customFormat="1" ht="31.5" customHeight="1" x14ac:dyDescent="0.25">
      <c r="A37" s="99" t="s">
        <v>38</v>
      </c>
      <c r="B37" s="100"/>
      <c r="C37" s="100"/>
      <c r="D37" s="6" t="str">
        <f>IF(SUM(D68:D74)=0,"",SUM(D68:D74))</f>
        <v/>
      </c>
      <c r="E37" s="5" t="s">
        <v>36</v>
      </c>
      <c r="F37" s="41">
        <v>1.5</v>
      </c>
      <c r="G37" s="40" t="str">
        <f>IF(D37="","----------",IF(F37*D37&gt;1000, (F37*D37),(1000)))</f>
        <v>----------</v>
      </c>
      <c r="I37" s="52"/>
    </row>
    <row r="38" spans="1:10" s="25" customFormat="1" ht="31.5" customHeight="1" x14ac:dyDescent="0.25">
      <c r="A38" s="99" t="s">
        <v>39</v>
      </c>
      <c r="B38" s="100"/>
      <c r="C38" s="100"/>
      <c r="D38" s="6" t="str">
        <f>IF(SUM(D75:D80)=0,"",SUM(D75:D80))</f>
        <v/>
      </c>
      <c r="E38" s="5" t="s">
        <v>36</v>
      </c>
      <c r="F38" s="41">
        <v>1.25</v>
      </c>
      <c r="G38" s="40" t="str">
        <f>IF(D38="","----------",IF(F38*D38&gt;1000, (F38*D38),(1000)))</f>
        <v>----------</v>
      </c>
      <c r="I38" s="52"/>
    </row>
    <row r="39" spans="1:10" s="25" customFormat="1" ht="31.5" customHeight="1" x14ac:dyDescent="0.25">
      <c r="A39" s="99" t="s">
        <v>175</v>
      </c>
      <c r="B39" s="100"/>
      <c r="C39" s="100"/>
      <c r="D39" s="6" t="str">
        <f>IF(SUM(D98:D100)+SUM(D110:D113)=0,"",(SUM(D98:D100)+SUM(D110:D113))*9/24)</f>
        <v/>
      </c>
      <c r="E39" s="5" t="s">
        <v>36</v>
      </c>
      <c r="F39" s="41">
        <v>2</v>
      </c>
      <c r="G39" s="40" t="str">
        <f>IF(D39="","----------",IF(F39*D39&gt;1000, (F39*D39),(1000)))</f>
        <v>----------</v>
      </c>
      <c r="I39" s="52"/>
    </row>
    <row r="40" spans="1:10" s="25" customFormat="1" ht="31.5" customHeight="1" x14ac:dyDescent="0.25">
      <c r="A40" s="99" t="s">
        <v>40</v>
      </c>
      <c r="B40" s="100"/>
      <c r="C40" s="100"/>
      <c r="D40" s="6" t="str">
        <f>IF(SUM(D146:D155)+D157+D158=0,"",SUM(D146:D155)+D157+D158)</f>
        <v/>
      </c>
      <c r="E40" s="5" t="s">
        <v>36</v>
      </c>
      <c r="F40" s="41">
        <v>1</v>
      </c>
      <c r="G40" s="40" t="str">
        <f>IF(D40="","----------", (F40*D40))</f>
        <v>----------</v>
      </c>
      <c r="I40" s="52"/>
    </row>
    <row r="41" spans="1:10" s="25" customFormat="1" ht="31.5" customHeight="1" x14ac:dyDescent="0.25">
      <c r="A41" s="99" t="s">
        <v>41</v>
      </c>
      <c r="B41" s="100"/>
      <c r="C41" s="100"/>
      <c r="D41" s="6" t="str">
        <f>IF(SUM(D163:D164)=0,"",SUM(D163:D164))</f>
        <v/>
      </c>
      <c r="E41" s="5" t="s">
        <v>42</v>
      </c>
      <c r="F41" s="41">
        <v>0.01</v>
      </c>
      <c r="G41" s="40" t="str">
        <f>IF(D41="","----------", (F41*D41))</f>
        <v>----------</v>
      </c>
      <c r="I41" s="52"/>
    </row>
    <row r="42" spans="1:10" s="25" customFormat="1" ht="31.5" customHeight="1" x14ac:dyDescent="0.25">
      <c r="A42" s="99" t="s">
        <v>43</v>
      </c>
      <c r="B42" s="100"/>
      <c r="C42" s="100"/>
      <c r="D42" s="6" t="str">
        <f>IF(SUM(D165)=0,"",SUM(D165)*9/10)</f>
        <v/>
      </c>
      <c r="E42" s="5" t="s">
        <v>36</v>
      </c>
      <c r="F42" s="41">
        <v>1</v>
      </c>
      <c r="G42" s="40" t="str">
        <f>IF(D42="","----------", (F42*D42))</f>
        <v>----------</v>
      </c>
      <c r="I42" s="52"/>
    </row>
    <row r="43" spans="1:10" s="20" customFormat="1" ht="6" customHeight="1" x14ac:dyDescent="0.25">
      <c r="A43" s="107"/>
      <c r="B43" s="108"/>
      <c r="C43" s="108"/>
      <c r="D43" s="108"/>
      <c r="E43" s="108"/>
      <c r="F43" s="108"/>
      <c r="G43" s="109"/>
      <c r="I43" s="52"/>
    </row>
    <row r="44" spans="1:10" s="20" customFormat="1" ht="6" customHeight="1" x14ac:dyDescent="0.25">
      <c r="A44" s="120"/>
      <c r="B44" s="121"/>
      <c r="C44" s="121"/>
      <c r="D44" s="121"/>
      <c r="E44" s="121"/>
      <c r="F44" s="121"/>
      <c r="G44" s="122"/>
      <c r="I44" s="52"/>
    </row>
    <row r="45" spans="1:10" s="20" customFormat="1" ht="48" customHeight="1" x14ac:dyDescent="0.25">
      <c r="A45" s="153" t="str">
        <f>IF(C9="","SELECT WATER DISTRICT (see header section above)",IF(C9="City of Franklin","I. CITY WATER","Sureties for Water to be posted with "&amp;C9))</f>
        <v>SELECT WATER DISTRICT (see header section above)</v>
      </c>
      <c r="B45" s="126" t="s">
        <v>44</v>
      </c>
      <c r="C45" s="126"/>
      <c r="D45" s="127"/>
      <c r="E45" s="127"/>
      <c r="F45" s="127"/>
      <c r="G45" s="128"/>
      <c r="I45" s="52"/>
    </row>
    <row r="46" spans="1:10" s="20" customFormat="1" ht="15.75" customHeight="1" x14ac:dyDescent="0.25">
      <c r="A46" s="154"/>
      <c r="B46" s="12"/>
      <c r="C46" s="13"/>
      <c r="D46" s="1" t="s">
        <v>32</v>
      </c>
      <c r="E46" s="2" t="s">
        <v>33</v>
      </c>
      <c r="F46" s="2" t="s">
        <v>34</v>
      </c>
      <c r="G46" s="42" t="s">
        <v>24</v>
      </c>
      <c r="I46" s="52"/>
    </row>
    <row r="47" spans="1:10" s="20" customFormat="1" ht="21" customHeight="1" x14ac:dyDescent="0.25">
      <c r="A47" s="90" t="s">
        <v>45</v>
      </c>
      <c r="B47" s="91"/>
      <c r="C47" s="91"/>
      <c r="D47" s="74"/>
      <c r="E47" s="34" t="s">
        <v>36</v>
      </c>
      <c r="F47" s="40">
        <v>160</v>
      </c>
      <c r="G47" s="40">
        <f t="shared" ref="G47:G53" si="3">D47*F47</f>
        <v>0</v>
      </c>
      <c r="I47" s="52" t="str">
        <f>IF($G47&gt;0,$A47,"")</f>
        <v/>
      </c>
      <c r="J47" s="20" t="str">
        <f>IF(D47&gt;0,E47,"")</f>
        <v/>
      </c>
    </row>
    <row r="48" spans="1:10" s="20" customFormat="1" ht="21" customHeight="1" x14ac:dyDescent="0.25">
      <c r="A48" s="90" t="s">
        <v>46</v>
      </c>
      <c r="B48" s="91"/>
      <c r="C48" s="91"/>
      <c r="D48" s="74"/>
      <c r="E48" s="34" t="s">
        <v>36</v>
      </c>
      <c r="F48" s="40">
        <v>200</v>
      </c>
      <c r="G48" s="40">
        <f t="shared" si="3"/>
        <v>0</v>
      </c>
      <c r="I48" s="52" t="str">
        <f t="shared" ref="I48:I111" si="4">IF($G48&gt;0,$A48,"")</f>
        <v/>
      </c>
      <c r="J48" s="20" t="str">
        <f t="shared" ref="J48:J111" si="5">IF(D48&gt;0,E48,"")</f>
        <v/>
      </c>
    </row>
    <row r="49" spans="1:10" s="20" customFormat="1" ht="21" customHeight="1" x14ac:dyDescent="0.25">
      <c r="A49" s="90" t="s">
        <v>47</v>
      </c>
      <c r="B49" s="91"/>
      <c r="C49" s="91"/>
      <c r="D49" s="74"/>
      <c r="E49" s="34" t="s">
        <v>36</v>
      </c>
      <c r="F49" s="40">
        <v>220</v>
      </c>
      <c r="G49" s="40">
        <f t="shared" si="3"/>
        <v>0</v>
      </c>
      <c r="I49" s="52" t="str">
        <f t="shared" si="4"/>
        <v/>
      </c>
      <c r="J49" s="20" t="str">
        <f t="shared" si="5"/>
        <v/>
      </c>
    </row>
    <row r="50" spans="1:10" s="20" customFormat="1" ht="21" customHeight="1" x14ac:dyDescent="0.25">
      <c r="A50" s="90" t="s">
        <v>48</v>
      </c>
      <c r="B50" s="91"/>
      <c r="C50" s="91"/>
      <c r="D50" s="74"/>
      <c r="E50" s="34" t="s">
        <v>36</v>
      </c>
      <c r="F50" s="40">
        <v>250</v>
      </c>
      <c r="G50" s="40">
        <f t="shared" si="3"/>
        <v>0</v>
      </c>
      <c r="I50" s="52" t="str">
        <f t="shared" si="4"/>
        <v/>
      </c>
      <c r="J50" s="20" t="str">
        <f t="shared" si="5"/>
        <v/>
      </c>
    </row>
    <row r="51" spans="1:10" s="20" customFormat="1" ht="21" customHeight="1" x14ac:dyDescent="0.25">
      <c r="A51" s="90" t="s">
        <v>49</v>
      </c>
      <c r="B51" s="91"/>
      <c r="C51" s="91"/>
      <c r="D51" s="74"/>
      <c r="E51" s="34" t="s">
        <v>36</v>
      </c>
      <c r="F51" s="40">
        <v>305</v>
      </c>
      <c r="G51" s="40">
        <f t="shared" si="3"/>
        <v>0</v>
      </c>
      <c r="I51" s="52" t="str">
        <f t="shared" si="4"/>
        <v/>
      </c>
      <c r="J51" s="20" t="str">
        <f t="shared" si="5"/>
        <v/>
      </c>
    </row>
    <row r="52" spans="1:10" s="20" customFormat="1" ht="21" customHeight="1" x14ac:dyDescent="0.25">
      <c r="A52" s="90" t="s">
        <v>50</v>
      </c>
      <c r="B52" s="91"/>
      <c r="C52" s="91"/>
      <c r="D52" s="74"/>
      <c r="E52" s="34" t="s">
        <v>36</v>
      </c>
      <c r="F52" s="40">
        <v>385</v>
      </c>
      <c r="G52" s="40">
        <f t="shared" si="3"/>
        <v>0</v>
      </c>
      <c r="I52" s="52" t="str">
        <f t="shared" si="4"/>
        <v/>
      </c>
      <c r="J52" s="20" t="str">
        <f t="shared" si="5"/>
        <v/>
      </c>
    </row>
    <row r="53" spans="1:10" s="20" customFormat="1" ht="21" customHeight="1" x14ac:dyDescent="0.25">
      <c r="A53" s="90" t="s">
        <v>51</v>
      </c>
      <c r="B53" s="91"/>
      <c r="C53" s="91"/>
      <c r="D53" s="74"/>
      <c r="E53" s="34" t="s">
        <v>52</v>
      </c>
      <c r="F53" s="40">
        <v>4000</v>
      </c>
      <c r="G53" s="40">
        <f t="shared" si="3"/>
        <v>0</v>
      </c>
      <c r="I53" s="52" t="str">
        <f t="shared" si="4"/>
        <v/>
      </c>
      <c r="J53" s="20" t="str">
        <f t="shared" si="5"/>
        <v/>
      </c>
    </row>
    <row r="54" spans="1:10" s="20" customFormat="1" ht="21" customHeight="1" thickBot="1" x14ac:dyDescent="0.3">
      <c r="A54" s="84" t="s">
        <v>53</v>
      </c>
      <c r="B54" s="85"/>
      <c r="C54" s="85"/>
      <c r="D54" s="149" t="s">
        <v>54</v>
      </c>
      <c r="E54" s="149"/>
      <c r="F54" s="150"/>
      <c r="G54" s="60"/>
      <c r="I54" s="52" t="str">
        <f t="shared" si="4"/>
        <v/>
      </c>
      <c r="J54" s="20" t="str">
        <f>IF(ISBLANK($G54)=FALSE,"EA","")</f>
        <v/>
      </c>
    </row>
    <row r="55" spans="1:10" s="20" customFormat="1" ht="21" customHeight="1" thickTop="1" x14ac:dyDescent="0.25">
      <c r="A55" s="140" t="s">
        <v>55</v>
      </c>
      <c r="B55" s="141"/>
      <c r="C55" s="141"/>
      <c r="D55" s="141"/>
      <c r="E55" s="141"/>
      <c r="F55" s="141"/>
      <c r="G55" s="67">
        <f>SUM(G47:G54)</f>
        <v>0</v>
      </c>
      <c r="I55" s="52"/>
      <c r="J55" s="20" t="str">
        <f t="shared" si="5"/>
        <v/>
      </c>
    </row>
    <row r="56" spans="1:10" s="20" customFormat="1" ht="6" customHeight="1" x14ac:dyDescent="0.25">
      <c r="A56" s="107"/>
      <c r="B56" s="108"/>
      <c r="C56" s="108"/>
      <c r="D56" s="108"/>
      <c r="E56" s="108"/>
      <c r="F56" s="108"/>
      <c r="G56" s="109"/>
      <c r="I56" s="52" t="str">
        <f t="shared" si="4"/>
        <v/>
      </c>
      <c r="J56" s="20" t="str">
        <f t="shared" si="5"/>
        <v/>
      </c>
    </row>
    <row r="57" spans="1:10" s="20" customFormat="1" ht="48" customHeight="1" x14ac:dyDescent="0.25">
      <c r="A57" s="125" t="s">
        <v>56</v>
      </c>
      <c r="B57" s="126" t="s">
        <v>57</v>
      </c>
      <c r="C57" s="126"/>
      <c r="D57" s="127"/>
      <c r="E57" s="127"/>
      <c r="F57" s="127"/>
      <c r="G57" s="128"/>
      <c r="I57" s="52" t="str">
        <f t="shared" si="4"/>
        <v/>
      </c>
      <c r="J57" s="20" t="str">
        <f t="shared" si="5"/>
        <v/>
      </c>
    </row>
    <row r="58" spans="1:10" s="20" customFormat="1" x14ac:dyDescent="0.25">
      <c r="A58" s="125"/>
      <c r="B58" s="12"/>
      <c r="C58" s="13"/>
      <c r="D58" s="1" t="s">
        <v>32</v>
      </c>
      <c r="E58" s="2" t="s">
        <v>33</v>
      </c>
      <c r="F58" s="2" t="s">
        <v>34</v>
      </c>
      <c r="G58" s="42" t="s">
        <v>24</v>
      </c>
      <c r="I58" s="52"/>
    </row>
    <row r="59" spans="1:10" s="20" customFormat="1" ht="21" customHeight="1" x14ac:dyDescent="0.25">
      <c r="A59" s="90" t="s">
        <v>58</v>
      </c>
      <c r="B59" s="91"/>
      <c r="C59" s="91"/>
      <c r="D59" s="74"/>
      <c r="E59" s="34" t="s">
        <v>36</v>
      </c>
      <c r="F59" s="40">
        <v>255</v>
      </c>
      <c r="G59" s="40">
        <f t="shared" ref="G59:G74" si="6">D59*F59</f>
        <v>0</v>
      </c>
      <c r="I59" s="52" t="str">
        <f t="shared" si="4"/>
        <v/>
      </c>
      <c r="J59" s="20" t="str">
        <f t="shared" si="5"/>
        <v/>
      </c>
    </row>
    <row r="60" spans="1:10" s="20" customFormat="1" ht="21" customHeight="1" x14ac:dyDescent="0.25">
      <c r="A60" s="90" t="s">
        <v>59</v>
      </c>
      <c r="B60" s="91"/>
      <c r="C60" s="91"/>
      <c r="D60" s="74"/>
      <c r="E60" s="34" t="s">
        <v>36</v>
      </c>
      <c r="F60" s="40">
        <v>280</v>
      </c>
      <c r="G60" s="40">
        <f t="shared" si="6"/>
        <v>0</v>
      </c>
      <c r="I60" s="52" t="str">
        <f t="shared" si="4"/>
        <v/>
      </c>
      <c r="J60" s="20" t="str">
        <f t="shared" si="5"/>
        <v/>
      </c>
    </row>
    <row r="61" spans="1:10" s="20" customFormat="1" ht="21" customHeight="1" x14ac:dyDescent="0.25">
      <c r="A61" s="90" t="s">
        <v>60</v>
      </c>
      <c r="B61" s="91"/>
      <c r="C61" s="91"/>
      <c r="D61" s="74"/>
      <c r="E61" s="34" t="s">
        <v>36</v>
      </c>
      <c r="F61" s="40">
        <v>300</v>
      </c>
      <c r="G61" s="40">
        <f t="shared" si="6"/>
        <v>0</v>
      </c>
      <c r="I61" s="52" t="str">
        <f t="shared" si="4"/>
        <v/>
      </c>
      <c r="J61" s="20" t="str">
        <f t="shared" si="5"/>
        <v/>
      </c>
    </row>
    <row r="62" spans="1:10" s="20" customFormat="1" ht="21" customHeight="1" x14ac:dyDescent="0.25">
      <c r="A62" s="90" t="s">
        <v>61</v>
      </c>
      <c r="B62" s="91"/>
      <c r="C62" s="91"/>
      <c r="D62" s="74"/>
      <c r="E62" s="34" t="s">
        <v>36</v>
      </c>
      <c r="F62" s="40">
        <v>320</v>
      </c>
      <c r="G62" s="40">
        <f t="shared" si="6"/>
        <v>0</v>
      </c>
      <c r="I62" s="52" t="str">
        <f t="shared" si="4"/>
        <v/>
      </c>
      <c r="J62" s="20" t="str">
        <f t="shared" si="5"/>
        <v/>
      </c>
    </row>
    <row r="63" spans="1:10" s="20" customFormat="1" ht="21" customHeight="1" x14ac:dyDescent="0.25">
      <c r="A63" s="90" t="s">
        <v>62</v>
      </c>
      <c r="B63" s="91"/>
      <c r="C63" s="91"/>
      <c r="D63" s="74"/>
      <c r="E63" s="34" t="s">
        <v>36</v>
      </c>
      <c r="F63" s="40">
        <v>355</v>
      </c>
      <c r="G63" s="40">
        <f t="shared" si="6"/>
        <v>0</v>
      </c>
      <c r="I63" s="52" t="str">
        <f t="shared" si="4"/>
        <v/>
      </c>
      <c r="J63" s="20" t="str">
        <f t="shared" si="5"/>
        <v/>
      </c>
    </row>
    <row r="64" spans="1:10" s="20" customFormat="1" ht="21" customHeight="1" x14ac:dyDescent="0.25">
      <c r="A64" s="90" t="s">
        <v>63</v>
      </c>
      <c r="B64" s="91"/>
      <c r="C64" s="91"/>
      <c r="D64" s="74"/>
      <c r="E64" s="34" t="s">
        <v>36</v>
      </c>
      <c r="F64" s="40">
        <v>390</v>
      </c>
      <c r="G64" s="40">
        <f t="shared" si="6"/>
        <v>0</v>
      </c>
      <c r="I64" s="52" t="str">
        <f t="shared" si="4"/>
        <v/>
      </c>
      <c r="J64" s="20" t="str">
        <f t="shared" si="5"/>
        <v/>
      </c>
    </row>
    <row r="65" spans="1:10" s="20" customFormat="1" ht="21" customHeight="1" x14ac:dyDescent="0.25">
      <c r="A65" s="90" t="s">
        <v>64</v>
      </c>
      <c r="B65" s="91"/>
      <c r="C65" s="91"/>
      <c r="D65" s="74"/>
      <c r="E65" s="34" t="s">
        <v>36</v>
      </c>
      <c r="F65" s="40">
        <v>420</v>
      </c>
      <c r="G65" s="40">
        <f t="shared" si="6"/>
        <v>0</v>
      </c>
      <c r="I65" s="52" t="str">
        <f t="shared" si="4"/>
        <v/>
      </c>
      <c r="J65" s="20" t="str">
        <f t="shared" si="5"/>
        <v/>
      </c>
    </row>
    <row r="66" spans="1:10" s="20" customFormat="1" ht="21" customHeight="1" x14ac:dyDescent="0.25">
      <c r="A66" s="129" t="s">
        <v>65</v>
      </c>
      <c r="B66" s="130"/>
      <c r="C66" s="130"/>
      <c r="D66" s="74"/>
      <c r="E66" s="34" t="s">
        <v>52</v>
      </c>
      <c r="F66" s="40">
        <v>7000</v>
      </c>
      <c r="G66" s="40">
        <f t="shared" si="6"/>
        <v>0</v>
      </c>
      <c r="I66" s="52" t="str">
        <f t="shared" si="4"/>
        <v/>
      </c>
      <c r="J66" s="20" t="str">
        <f t="shared" si="5"/>
        <v/>
      </c>
    </row>
    <row r="67" spans="1:10" s="20" customFormat="1" ht="21" customHeight="1" x14ac:dyDescent="0.25">
      <c r="A67" s="90" t="s">
        <v>66</v>
      </c>
      <c r="B67" s="91"/>
      <c r="C67" s="91"/>
      <c r="D67" s="74"/>
      <c r="E67" s="34" t="s">
        <v>52</v>
      </c>
      <c r="F67" s="40">
        <v>8000</v>
      </c>
      <c r="G67" s="40">
        <f t="shared" si="6"/>
        <v>0</v>
      </c>
      <c r="I67" s="52" t="str">
        <f t="shared" si="4"/>
        <v/>
      </c>
      <c r="J67" s="20" t="str">
        <f t="shared" si="5"/>
        <v/>
      </c>
    </row>
    <row r="68" spans="1:10" s="20" customFormat="1" ht="21" customHeight="1" x14ac:dyDescent="0.25">
      <c r="A68" s="90" t="s">
        <v>67</v>
      </c>
      <c r="B68" s="91"/>
      <c r="C68" s="91"/>
      <c r="D68" s="74"/>
      <c r="E68" s="34" t="s">
        <v>36</v>
      </c>
      <c r="F68" s="40">
        <v>110</v>
      </c>
      <c r="G68" s="40">
        <f t="shared" si="6"/>
        <v>0</v>
      </c>
      <c r="I68" s="52" t="str">
        <f t="shared" si="4"/>
        <v/>
      </c>
      <c r="J68" s="20" t="str">
        <f t="shared" si="5"/>
        <v/>
      </c>
    </row>
    <row r="69" spans="1:10" s="20" customFormat="1" ht="21" customHeight="1" x14ac:dyDescent="0.25">
      <c r="A69" s="90" t="s">
        <v>68</v>
      </c>
      <c r="B69" s="91"/>
      <c r="C69" s="91"/>
      <c r="D69" s="74"/>
      <c r="E69" s="34" t="s">
        <v>36</v>
      </c>
      <c r="F69" s="40">
        <v>160</v>
      </c>
      <c r="G69" s="40">
        <f t="shared" si="6"/>
        <v>0</v>
      </c>
      <c r="I69" s="52" t="str">
        <f t="shared" si="4"/>
        <v/>
      </c>
      <c r="J69" s="20" t="str">
        <f t="shared" si="5"/>
        <v/>
      </c>
    </row>
    <row r="70" spans="1:10" s="20" customFormat="1" ht="21" customHeight="1" x14ac:dyDescent="0.25">
      <c r="A70" s="90" t="s">
        <v>69</v>
      </c>
      <c r="B70" s="91"/>
      <c r="C70" s="91"/>
      <c r="D70" s="74"/>
      <c r="E70" s="34" t="s">
        <v>36</v>
      </c>
      <c r="F70" s="40">
        <v>200</v>
      </c>
      <c r="G70" s="40">
        <f t="shared" si="6"/>
        <v>0</v>
      </c>
      <c r="I70" s="52" t="str">
        <f t="shared" si="4"/>
        <v/>
      </c>
      <c r="J70" s="20" t="str">
        <f t="shared" si="5"/>
        <v/>
      </c>
    </row>
    <row r="71" spans="1:10" s="20" customFormat="1" ht="21" customHeight="1" x14ac:dyDescent="0.25">
      <c r="A71" s="90" t="s">
        <v>70</v>
      </c>
      <c r="B71" s="91"/>
      <c r="C71" s="91"/>
      <c r="D71" s="74"/>
      <c r="E71" s="34" t="s">
        <v>36</v>
      </c>
      <c r="F71" s="40">
        <v>220</v>
      </c>
      <c r="G71" s="40">
        <f t="shared" si="6"/>
        <v>0</v>
      </c>
      <c r="I71" s="52" t="str">
        <f t="shared" si="4"/>
        <v/>
      </c>
      <c r="J71" s="20" t="str">
        <f t="shared" si="5"/>
        <v/>
      </c>
    </row>
    <row r="72" spans="1:10" s="20" customFormat="1" ht="21" customHeight="1" x14ac:dyDescent="0.25">
      <c r="A72" s="90" t="s">
        <v>71</v>
      </c>
      <c r="B72" s="91"/>
      <c r="C72" s="91"/>
      <c r="D72" s="74"/>
      <c r="E72" s="34" t="s">
        <v>36</v>
      </c>
      <c r="F72" s="40">
        <v>250</v>
      </c>
      <c r="G72" s="40">
        <f t="shared" si="6"/>
        <v>0</v>
      </c>
      <c r="I72" s="52" t="str">
        <f t="shared" si="4"/>
        <v/>
      </c>
      <c r="J72" s="20" t="str">
        <f t="shared" si="5"/>
        <v/>
      </c>
    </row>
    <row r="73" spans="1:10" s="20" customFormat="1" ht="21" customHeight="1" x14ac:dyDescent="0.25">
      <c r="A73" s="90" t="s">
        <v>72</v>
      </c>
      <c r="B73" s="91"/>
      <c r="C73" s="91"/>
      <c r="D73" s="74"/>
      <c r="E73" s="34" t="s">
        <v>36</v>
      </c>
      <c r="F73" s="40">
        <v>305</v>
      </c>
      <c r="G73" s="40">
        <f t="shared" si="6"/>
        <v>0</v>
      </c>
      <c r="I73" s="52" t="str">
        <f t="shared" si="4"/>
        <v/>
      </c>
      <c r="J73" s="20" t="str">
        <f t="shared" si="5"/>
        <v/>
      </c>
    </row>
    <row r="74" spans="1:10" s="20" customFormat="1" ht="21" customHeight="1" x14ac:dyDescent="0.25">
      <c r="A74" s="90" t="s">
        <v>73</v>
      </c>
      <c r="B74" s="91"/>
      <c r="C74" s="91"/>
      <c r="D74" s="74"/>
      <c r="E74" s="34" t="s">
        <v>36</v>
      </c>
      <c r="F74" s="40">
        <v>325</v>
      </c>
      <c r="G74" s="40">
        <f t="shared" si="6"/>
        <v>0</v>
      </c>
      <c r="I74" s="52" t="str">
        <f t="shared" si="4"/>
        <v/>
      </c>
      <c r="J74" s="20" t="str">
        <f t="shared" si="5"/>
        <v/>
      </c>
    </row>
    <row r="75" spans="1:10" s="20" customFormat="1" ht="21" customHeight="1" x14ac:dyDescent="0.25">
      <c r="A75" s="90" t="s">
        <v>74</v>
      </c>
      <c r="B75" s="91"/>
      <c r="C75" s="91"/>
      <c r="D75" s="74"/>
      <c r="E75" s="34" t="s">
        <v>36</v>
      </c>
      <c r="F75" s="40">
        <v>115</v>
      </c>
      <c r="G75" s="40">
        <f t="shared" ref="G75:G80" si="7">D75*F75</f>
        <v>0</v>
      </c>
      <c r="I75" s="52" t="str">
        <f t="shared" si="4"/>
        <v/>
      </c>
      <c r="J75" s="20" t="str">
        <f t="shared" si="5"/>
        <v/>
      </c>
    </row>
    <row r="76" spans="1:10" s="20" customFormat="1" ht="21" customHeight="1" x14ac:dyDescent="0.25">
      <c r="A76" s="90" t="s">
        <v>75</v>
      </c>
      <c r="B76" s="91"/>
      <c r="C76" s="91"/>
      <c r="D76" s="74"/>
      <c r="E76" s="34" t="s">
        <v>36</v>
      </c>
      <c r="F76" s="40">
        <v>135</v>
      </c>
      <c r="G76" s="40">
        <f t="shared" si="7"/>
        <v>0</v>
      </c>
      <c r="I76" s="52" t="str">
        <f t="shared" si="4"/>
        <v/>
      </c>
      <c r="J76" s="20" t="str">
        <f t="shared" si="5"/>
        <v/>
      </c>
    </row>
    <row r="77" spans="1:10" s="20" customFormat="1" ht="21" customHeight="1" x14ac:dyDescent="0.25">
      <c r="A77" s="90" t="s">
        <v>76</v>
      </c>
      <c r="B77" s="91"/>
      <c r="C77" s="91"/>
      <c r="D77" s="74"/>
      <c r="E77" s="34" t="s">
        <v>36</v>
      </c>
      <c r="F77" s="40">
        <v>160</v>
      </c>
      <c r="G77" s="40">
        <f t="shared" si="7"/>
        <v>0</v>
      </c>
      <c r="I77" s="52" t="str">
        <f t="shared" si="4"/>
        <v/>
      </c>
      <c r="J77" s="20" t="str">
        <f t="shared" si="5"/>
        <v/>
      </c>
    </row>
    <row r="78" spans="1:10" s="20" customFormat="1" ht="21" customHeight="1" x14ac:dyDescent="0.25">
      <c r="A78" s="90" t="s">
        <v>77</v>
      </c>
      <c r="B78" s="91"/>
      <c r="C78" s="91"/>
      <c r="D78" s="74"/>
      <c r="E78" s="34" t="s">
        <v>36</v>
      </c>
      <c r="F78" s="40">
        <v>200</v>
      </c>
      <c r="G78" s="40">
        <f t="shared" si="7"/>
        <v>0</v>
      </c>
      <c r="I78" s="52" t="str">
        <f t="shared" si="4"/>
        <v/>
      </c>
      <c r="J78" s="20" t="str">
        <f t="shared" si="5"/>
        <v/>
      </c>
    </row>
    <row r="79" spans="1:10" s="20" customFormat="1" ht="21" customHeight="1" x14ac:dyDescent="0.25">
      <c r="A79" s="90" t="s">
        <v>78</v>
      </c>
      <c r="B79" s="91"/>
      <c r="C79" s="91"/>
      <c r="D79" s="74"/>
      <c r="E79" s="34" t="s">
        <v>36</v>
      </c>
      <c r="F79" s="40">
        <v>220</v>
      </c>
      <c r="G79" s="40">
        <f t="shared" si="7"/>
        <v>0</v>
      </c>
      <c r="I79" s="52" t="str">
        <f t="shared" si="4"/>
        <v/>
      </c>
      <c r="J79" s="20" t="str">
        <f t="shared" si="5"/>
        <v/>
      </c>
    </row>
    <row r="80" spans="1:10" s="20" customFormat="1" ht="21" customHeight="1" x14ac:dyDescent="0.25">
      <c r="A80" s="90" t="s">
        <v>79</v>
      </c>
      <c r="B80" s="91"/>
      <c r="C80" s="91"/>
      <c r="D80" s="74"/>
      <c r="E80" s="34" t="s">
        <v>36</v>
      </c>
      <c r="F80" s="40">
        <v>250</v>
      </c>
      <c r="G80" s="40">
        <f t="shared" si="7"/>
        <v>0</v>
      </c>
      <c r="I80" s="52" t="str">
        <f t="shared" si="4"/>
        <v/>
      </c>
      <c r="J80" s="20" t="str">
        <f t="shared" si="5"/>
        <v/>
      </c>
    </row>
    <row r="81" spans="1:10" s="20" customFormat="1" ht="21" customHeight="1" thickBot="1" x14ac:dyDescent="0.3">
      <c r="A81" s="84" t="s">
        <v>80</v>
      </c>
      <c r="B81" s="85"/>
      <c r="C81" s="85"/>
      <c r="D81" s="149" t="s">
        <v>54</v>
      </c>
      <c r="E81" s="149"/>
      <c r="F81" s="150"/>
      <c r="G81" s="75"/>
      <c r="I81" s="52" t="str">
        <f t="shared" si="4"/>
        <v/>
      </c>
      <c r="J81" s="20" t="str">
        <f>IF(ISBLANK($G81)=FALSE,"EA","")</f>
        <v/>
      </c>
    </row>
    <row r="82" spans="1:10" s="20" customFormat="1" ht="21" customHeight="1" thickTop="1" x14ac:dyDescent="0.25">
      <c r="A82" s="140" t="s">
        <v>81</v>
      </c>
      <c r="B82" s="141"/>
      <c r="C82" s="141"/>
      <c r="D82" s="141"/>
      <c r="E82" s="141"/>
      <c r="F82" s="141"/>
      <c r="G82" s="67">
        <f>SUM(G59:G81)</f>
        <v>0</v>
      </c>
      <c r="I82" s="52"/>
      <c r="J82" s="20" t="str">
        <f t="shared" si="5"/>
        <v/>
      </c>
    </row>
    <row r="83" spans="1:10" s="20" customFormat="1" ht="6" customHeight="1" x14ac:dyDescent="0.25">
      <c r="A83" s="107"/>
      <c r="B83" s="108"/>
      <c r="C83" s="108"/>
      <c r="D83" s="108"/>
      <c r="E83" s="108"/>
      <c r="F83" s="108"/>
      <c r="G83" s="109"/>
      <c r="I83" s="52" t="str">
        <f t="shared" si="4"/>
        <v/>
      </c>
      <c r="J83" s="20" t="str">
        <f t="shared" si="5"/>
        <v/>
      </c>
    </row>
    <row r="84" spans="1:10" s="20" customFormat="1" ht="80.25" customHeight="1" x14ac:dyDescent="0.25">
      <c r="A84" s="125" t="s">
        <v>82</v>
      </c>
      <c r="B84" s="126" t="s">
        <v>83</v>
      </c>
      <c r="C84" s="126"/>
      <c r="D84" s="127"/>
      <c r="E84" s="127"/>
      <c r="F84" s="127"/>
      <c r="G84" s="128"/>
      <c r="I84" s="52" t="str">
        <f t="shared" si="4"/>
        <v/>
      </c>
      <c r="J84" s="20" t="str">
        <f t="shared" si="5"/>
        <v/>
      </c>
    </row>
    <row r="85" spans="1:10" s="20" customFormat="1" ht="18" customHeight="1" x14ac:dyDescent="0.25">
      <c r="A85" s="125"/>
      <c r="B85" s="12"/>
      <c r="C85" s="13"/>
      <c r="D85" s="1" t="s">
        <v>32</v>
      </c>
      <c r="E85" s="2" t="s">
        <v>33</v>
      </c>
      <c r="F85" s="2" t="s">
        <v>34</v>
      </c>
      <c r="G85" s="42" t="s">
        <v>24</v>
      </c>
      <c r="I85" s="52"/>
    </row>
    <row r="86" spans="1:10" s="20" customFormat="1" ht="31.5" customHeight="1" x14ac:dyDescent="0.25">
      <c r="A86" s="99" t="s">
        <v>84</v>
      </c>
      <c r="B86" s="100"/>
      <c r="C86" s="100"/>
      <c r="D86" s="74"/>
      <c r="E86" s="34" t="s">
        <v>85</v>
      </c>
      <c r="F86" s="40">
        <v>12</v>
      </c>
      <c r="G86" s="40">
        <f>F86*D86</f>
        <v>0</v>
      </c>
      <c r="I86" s="52" t="str">
        <f t="shared" si="4"/>
        <v/>
      </c>
      <c r="J86" s="20" t="str">
        <f t="shared" si="5"/>
        <v/>
      </c>
    </row>
    <row r="87" spans="1:10" s="20" customFormat="1" ht="31.5" customHeight="1" x14ac:dyDescent="0.25">
      <c r="A87" s="99" t="s">
        <v>86</v>
      </c>
      <c r="B87" s="100"/>
      <c r="C87" s="100"/>
      <c r="D87" s="74"/>
      <c r="E87" s="34" t="s">
        <v>85</v>
      </c>
      <c r="F87" s="40">
        <v>12</v>
      </c>
      <c r="G87" s="40">
        <f>F87*D87</f>
        <v>0</v>
      </c>
      <c r="I87" s="52" t="str">
        <f t="shared" si="4"/>
        <v/>
      </c>
      <c r="J87" s="20" t="str">
        <f t="shared" si="5"/>
        <v/>
      </c>
    </row>
    <row r="88" spans="1:10" s="20" customFormat="1" ht="31.5" customHeight="1" x14ac:dyDescent="0.25">
      <c r="A88" s="99" t="s">
        <v>87</v>
      </c>
      <c r="B88" s="100"/>
      <c r="C88" s="100"/>
      <c r="D88" s="74"/>
      <c r="E88" s="34" t="s">
        <v>85</v>
      </c>
      <c r="F88" s="40">
        <v>21</v>
      </c>
      <c r="G88" s="40">
        <f>F88*D88</f>
        <v>0</v>
      </c>
      <c r="I88" s="52" t="str">
        <f t="shared" si="4"/>
        <v/>
      </c>
      <c r="J88" s="20" t="str">
        <f t="shared" si="5"/>
        <v/>
      </c>
    </row>
    <row r="89" spans="1:10" s="20" customFormat="1" ht="31.5" customHeight="1" x14ac:dyDescent="0.25">
      <c r="A89" s="99" t="s">
        <v>88</v>
      </c>
      <c r="B89" s="100"/>
      <c r="C89" s="100"/>
      <c r="D89" s="74"/>
      <c r="E89" s="34" t="s">
        <v>85</v>
      </c>
      <c r="F89" s="40">
        <v>5</v>
      </c>
      <c r="G89" s="40">
        <f>F89*D89</f>
        <v>0</v>
      </c>
      <c r="I89" s="52" t="str">
        <f t="shared" si="4"/>
        <v/>
      </c>
      <c r="J89" s="20" t="str">
        <f t="shared" si="5"/>
        <v/>
      </c>
    </row>
    <row r="90" spans="1:10" s="20" customFormat="1" ht="31.5" customHeight="1" thickBot="1" x14ac:dyDescent="0.3">
      <c r="A90" s="99" t="s">
        <v>89</v>
      </c>
      <c r="B90" s="100"/>
      <c r="C90" s="100"/>
      <c r="D90" s="74"/>
      <c r="E90" s="34" t="s">
        <v>52</v>
      </c>
      <c r="F90" s="40">
        <v>1300</v>
      </c>
      <c r="G90" s="40">
        <f>F90*D90</f>
        <v>0</v>
      </c>
      <c r="I90" s="52" t="str">
        <f t="shared" si="4"/>
        <v/>
      </c>
      <c r="J90" s="20" t="str">
        <f t="shared" si="5"/>
        <v/>
      </c>
    </row>
    <row r="91" spans="1:10" s="20" customFormat="1" ht="21" customHeight="1" thickTop="1" x14ac:dyDescent="0.25">
      <c r="A91" s="140" t="s">
        <v>90</v>
      </c>
      <c r="B91" s="141"/>
      <c r="C91" s="141"/>
      <c r="D91" s="141"/>
      <c r="E91" s="141"/>
      <c r="F91" s="141"/>
      <c r="G91" s="67">
        <f>SUM(G86:G90)</f>
        <v>0</v>
      </c>
      <c r="I91" s="52"/>
      <c r="J91" s="20" t="str">
        <f t="shared" si="5"/>
        <v/>
      </c>
    </row>
    <row r="92" spans="1:10" s="20" customFormat="1" ht="6" customHeight="1" x14ac:dyDescent="0.25">
      <c r="A92" s="107"/>
      <c r="B92" s="108"/>
      <c r="C92" s="108"/>
      <c r="D92" s="108"/>
      <c r="E92" s="108"/>
      <c r="F92" s="108"/>
      <c r="G92" s="109"/>
      <c r="I92" s="52" t="str">
        <f t="shared" si="4"/>
        <v/>
      </c>
      <c r="J92" s="20" t="str">
        <f t="shared" si="5"/>
        <v/>
      </c>
    </row>
    <row r="93" spans="1:10" s="20" customFormat="1" ht="6" customHeight="1" x14ac:dyDescent="0.25">
      <c r="A93" s="120"/>
      <c r="B93" s="121"/>
      <c r="C93" s="121"/>
      <c r="D93" s="121"/>
      <c r="E93" s="121"/>
      <c r="F93" s="121"/>
      <c r="G93" s="122"/>
      <c r="I93" s="52" t="str">
        <f t="shared" si="4"/>
        <v/>
      </c>
      <c r="J93" s="20" t="str">
        <f t="shared" si="5"/>
        <v/>
      </c>
    </row>
    <row r="94" spans="1:10" s="20" customFormat="1" ht="48" customHeight="1" x14ac:dyDescent="0.25">
      <c r="A94" s="125" t="s">
        <v>91</v>
      </c>
      <c r="B94" s="126" t="s">
        <v>92</v>
      </c>
      <c r="C94" s="126"/>
      <c r="D94" s="126"/>
      <c r="E94" s="126"/>
      <c r="F94" s="126"/>
      <c r="G94" s="157"/>
      <c r="I94" s="52" t="str">
        <f t="shared" si="4"/>
        <v/>
      </c>
      <c r="J94" s="20" t="str">
        <f t="shared" si="5"/>
        <v/>
      </c>
    </row>
    <row r="95" spans="1:10" s="20" customFormat="1" ht="17.850000000000001" customHeight="1" x14ac:dyDescent="0.25">
      <c r="A95" s="125"/>
      <c r="B95" s="158" t="str">
        <f>HYPERLINK("https://www.tn.gov/tdot/traffic-operations-division/traffic-engineering-office/highway-entrance-permits.html","(https://www.tn.gov/tdot/traffic-operations-division/traffic-engineering-office/highway-entrance-permits.html)")</f>
        <v>(https://www.tn.gov/tdot/traffic-operations-division/traffic-engineering-office/highway-entrance-permits.html)</v>
      </c>
      <c r="C95" s="158"/>
      <c r="D95" s="159"/>
      <c r="E95" s="159"/>
      <c r="F95" s="159"/>
      <c r="G95" s="160"/>
      <c r="I95" s="52" t="str">
        <f t="shared" si="4"/>
        <v/>
      </c>
      <c r="J95" s="20" t="str">
        <f t="shared" si="5"/>
        <v/>
      </c>
    </row>
    <row r="96" spans="1:10" s="20" customFormat="1" ht="35.450000000000003" customHeight="1" x14ac:dyDescent="0.25">
      <c r="A96" s="125"/>
      <c r="B96" s="126" t="s">
        <v>93</v>
      </c>
      <c r="C96" s="126"/>
      <c r="D96" s="126"/>
      <c r="E96" s="126"/>
      <c r="F96" s="126"/>
      <c r="G96" s="157"/>
      <c r="I96" s="52" t="str">
        <f t="shared" si="4"/>
        <v/>
      </c>
      <c r="J96" s="20" t="str">
        <f t="shared" si="5"/>
        <v/>
      </c>
    </row>
    <row r="97" spans="1:10" s="20" customFormat="1" ht="21" customHeight="1" x14ac:dyDescent="0.25">
      <c r="A97" s="125"/>
      <c r="B97" s="12"/>
      <c r="C97" s="13"/>
      <c r="D97" s="1" t="s">
        <v>32</v>
      </c>
      <c r="E97" s="2" t="s">
        <v>33</v>
      </c>
      <c r="F97" s="2" t="s">
        <v>34</v>
      </c>
      <c r="G97" s="42" t="s">
        <v>24</v>
      </c>
      <c r="I97" s="52"/>
    </row>
    <row r="98" spans="1:10" s="20" customFormat="1" ht="21" customHeight="1" x14ac:dyDescent="0.25">
      <c r="A98" s="90" t="s">
        <v>94</v>
      </c>
      <c r="B98" s="91"/>
      <c r="C98" s="91"/>
      <c r="D98" s="74"/>
      <c r="E98" s="34" t="s">
        <v>95</v>
      </c>
      <c r="F98" s="40">
        <v>65</v>
      </c>
      <c r="G98" s="40">
        <f t="shared" ref="G98:G99" si="8">D98*F98</f>
        <v>0</v>
      </c>
      <c r="I98" s="52" t="str">
        <f t="shared" si="4"/>
        <v/>
      </c>
      <c r="J98" s="20" t="str">
        <f t="shared" si="5"/>
        <v/>
      </c>
    </row>
    <row r="99" spans="1:10" s="20" customFormat="1" ht="21" customHeight="1" x14ac:dyDescent="0.25">
      <c r="A99" s="90" t="s">
        <v>96</v>
      </c>
      <c r="B99" s="91"/>
      <c r="C99" s="91"/>
      <c r="D99" s="74"/>
      <c r="E99" s="34" t="s">
        <v>95</v>
      </c>
      <c r="F99" s="40">
        <v>85</v>
      </c>
      <c r="G99" s="40">
        <f t="shared" si="8"/>
        <v>0</v>
      </c>
      <c r="I99" s="52" t="str">
        <f t="shared" si="4"/>
        <v/>
      </c>
      <c r="J99" s="20" t="str">
        <f t="shared" si="5"/>
        <v/>
      </c>
    </row>
    <row r="100" spans="1:10" s="20" customFormat="1" ht="21" customHeight="1" x14ac:dyDescent="0.25">
      <c r="A100" s="90" t="s">
        <v>97</v>
      </c>
      <c r="B100" s="91"/>
      <c r="C100" s="91"/>
      <c r="D100" s="74"/>
      <c r="E100" s="34" t="s">
        <v>95</v>
      </c>
      <c r="F100" s="40">
        <v>105</v>
      </c>
      <c r="G100" s="40">
        <f>D100*F100</f>
        <v>0</v>
      </c>
      <c r="I100" s="52" t="str">
        <f t="shared" si="4"/>
        <v/>
      </c>
      <c r="J100" s="20" t="str">
        <f t="shared" si="5"/>
        <v/>
      </c>
    </row>
    <row r="101" spans="1:10" s="20" customFormat="1" ht="21" customHeight="1" x14ac:dyDescent="0.25">
      <c r="A101" s="90" t="s">
        <v>98</v>
      </c>
      <c r="B101" s="91"/>
      <c r="C101" s="91"/>
      <c r="D101" s="74"/>
      <c r="E101" s="34" t="s">
        <v>85</v>
      </c>
      <c r="F101" s="40">
        <v>10</v>
      </c>
      <c r="G101" s="40">
        <f t="shared" ref="G101" si="9">D101*F101</f>
        <v>0</v>
      </c>
      <c r="I101" s="52" t="str">
        <f t="shared" si="4"/>
        <v/>
      </c>
      <c r="J101" s="20" t="str">
        <f t="shared" si="5"/>
        <v/>
      </c>
    </row>
    <row r="102" spans="1:10" s="20" customFormat="1" ht="21" customHeight="1" x14ac:dyDescent="0.25">
      <c r="A102" s="90" t="s">
        <v>99</v>
      </c>
      <c r="B102" s="91"/>
      <c r="C102" s="91"/>
      <c r="D102" s="74"/>
      <c r="E102" s="34" t="s">
        <v>85</v>
      </c>
      <c r="F102" s="40">
        <v>14</v>
      </c>
      <c r="G102" s="40">
        <f>D102*F102</f>
        <v>0</v>
      </c>
      <c r="I102" s="52" t="str">
        <f t="shared" si="4"/>
        <v/>
      </c>
      <c r="J102" s="20" t="str">
        <f t="shared" si="5"/>
        <v/>
      </c>
    </row>
    <row r="103" spans="1:10" s="20" customFormat="1" ht="21" customHeight="1" x14ac:dyDescent="0.25">
      <c r="A103" s="90" t="s">
        <v>100</v>
      </c>
      <c r="B103" s="91"/>
      <c r="C103" s="91"/>
      <c r="D103" s="74"/>
      <c r="E103" s="34" t="s">
        <v>36</v>
      </c>
      <c r="F103" s="40">
        <v>13</v>
      </c>
      <c r="G103" s="40">
        <f>D103*F103</f>
        <v>0</v>
      </c>
      <c r="I103" s="52" t="str">
        <f t="shared" si="4"/>
        <v/>
      </c>
      <c r="J103" s="20" t="str">
        <f t="shared" si="5"/>
        <v/>
      </c>
    </row>
    <row r="104" spans="1:10" s="20" customFormat="1" ht="21" customHeight="1" x14ac:dyDescent="0.25">
      <c r="A104" s="90" t="s">
        <v>101</v>
      </c>
      <c r="B104" s="91"/>
      <c r="C104" s="91"/>
      <c r="D104" s="74"/>
      <c r="E104" s="34" t="s">
        <v>36</v>
      </c>
      <c r="F104" s="40">
        <v>15</v>
      </c>
      <c r="G104" s="40">
        <f>D104*F104</f>
        <v>0</v>
      </c>
      <c r="I104" s="52" t="str">
        <f t="shared" si="4"/>
        <v/>
      </c>
      <c r="J104" s="20" t="str">
        <f t="shared" si="5"/>
        <v/>
      </c>
    </row>
    <row r="105" spans="1:10" s="20" customFormat="1" ht="21" customHeight="1" thickBot="1" x14ac:dyDescent="0.3">
      <c r="A105" s="90" t="s">
        <v>102</v>
      </c>
      <c r="B105" s="91"/>
      <c r="C105" s="91"/>
      <c r="D105" s="113" t="s">
        <v>103</v>
      </c>
      <c r="E105" s="113"/>
      <c r="F105" s="113"/>
      <c r="G105" s="35">
        <f>SUM(G98:G104)*0.05</f>
        <v>0</v>
      </c>
      <c r="I105" s="52"/>
    </row>
    <row r="106" spans="1:10" s="20" customFormat="1" ht="21" customHeight="1" thickTop="1" x14ac:dyDescent="0.25">
      <c r="A106" s="140" t="s">
        <v>104</v>
      </c>
      <c r="B106" s="141"/>
      <c r="C106" s="141"/>
      <c r="D106" s="141"/>
      <c r="E106" s="141"/>
      <c r="F106" s="141"/>
      <c r="G106" s="67">
        <f>SUM(G98:G105)</f>
        <v>0</v>
      </c>
      <c r="I106" s="52"/>
    </row>
    <row r="107" spans="1:10" s="20" customFormat="1" ht="6" customHeight="1" x14ac:dyDescent="0.25">
      <c r="A107" s="107"/>
      <c r="B107" s="108"/>
      <c r="C107" s="108"/>
      <c r="D107" s="108"/>
      <c r="E107" s="108"/>
      <c r="F107" s="108"/>
      <c r="G107" s="109"/>
      <c r="I107" s="52" t="str">
        <f t="shared" si="4"/>
        <v/>
      </c>
      <c r="J107" s="20" t="str">
        <f t="shared" si="5"/>
        <v/>
      </c>
    </row>
    <row r="108" spans="1:10" s="20" customFormat="1" ht="48" customHeight="1" x14ac:dyDescent="0.25">
      <c r="A108" s="161" t="s">
        <v>105</v>
      </c>
      <c r="B108" s="126" t="s">
        <v>106</v>
      </c>
      <c r="C108" s="126"/>
      <c r="D108" s="127"/>
      <c r="E108" s="127"/>
      <c r="F108" s="127"/>
      <c r="G108" s="128"/>
      <c r="I108" s="52" t="str">
        <f t="shared" si="4"/>
        <v/>
      </c>
      <c r="J108" s="20" t="str">
        <f t="shared" si="5"/>
        <v/>
      </c>
    </row>
    <row r="109" spans="1:10" s="20" customFormat="1" x14ac:dyDescent="0.25">
      <c r="A109" s="161"/>
      <c r="B109" s="12"/>
      <c r="C109" s="13"/>
      <c r="D109" s="1" t="s">
        <v>32</v>
      </c>
      <c r="E109" s="2" t="s">
        <v>33</v>
      </c>
      <c r="F109" s="2" t="s">
        <v>34</v>
      </c>
      <c r="G109" s="42" t="s">
        <v>24</v>
      </c>
      <c r="I109" s="52"/>
    </row>
    <row r="110" spans="1:10" s="20" customFormat="1" ht="21" customHeight="1" x14ac:dyDescent="0.25">
      <c r="A110" s="90" t="s">
        <v>107</v>
      </c>
      <c r="B110" s="91"/>
      <c r="C110" s="91"/>
      <c r="D110" s="74"/>
      <c r="E110" s="34" t="s">
        <v>95</v>
      </c>
      <c r="F110" s="40">
        <v>55</v>
      </c>
      <c r="G110" s="40">
        <f>D110*F110</f>
        <v>0</v>
      </c>
      <c r="I110" s="52" t="str">
        <f t="shared" si="4"/>
        <v/>
      </c>
      <c r="J110" s="20" t="str">
        <f t="shared" si="5"/>
        <v/>
      </c>
    </row>
    <row r="111" spans="1:10" s="20" customFormat="1" ht="21" customHeight="1" x14ac:dyDescent="0.25">
      <c r="A111" s="90" t="s">
        <v>108</v>
      </c>
      <c r="B111" s="91"/>
      <c r="C111" s="91"/>
      <c r="D111" s="74"/>
      <c r="E111" s="34" t="s">
        <v>95</v>
      </c>
      <c r="F111" s="40">
        <v>65</v>
      </c>
      <c r="G111" s="40">
        <f t="shared" ref="G111:G117" si="10">D111*F111</f>
        <v>0</v>
      </c>
      <c r="I111" s="52" t="str">
        <f t="shared" si="4"/>
        <v/>
      </c>
      <c r="J111" s="20" t="str">
        <f t="shared" si="5"/>
        <v/>
      </c>
    </row>
    <row r="112" spans="1:10" s="20" customFormat="1" ht="21" customHeight="1" x14ac:dyDescent="0.25">
      <c r="A112" s="90" t="s">
        <v>109</v>
      </c>
      <c r="B112" s="91"/>
      <c r="C112" s="91"/>
      <c r="D112" s="74"/>
      <c r="E112" s="34" t="s">
        <v>95</v>
      </c>
      <c r="F112" s="40">
        <v>85</v>
      </c>
      <c r="G112" s="40">
        <f t="shared" si="10"/>
        <v>0</v>
      </c>
      <c r="I112" s="52" t="str">
        <f t="shared" ref="I112:I175" si="11">IF($G112&gt;0,$A112,"")</f>
        <v/>
      </c>
      <c r="J112" s="20" t="str">
        <f t="shared" ref="J112:J175" si="12">IF(D112&gt;0,E112,"")</f>
        <v/>
      </c>
    </row>
    <row r="113" spans="1:10" s="20" customFormat="1" ht="21" customHeight="1" x14ac:dyDescent="0.25">
      <c r="A113" s="90" t="s">
        <v>110</v>
      </c>
      <c r="B113" s="91"/>
      <c r="C113" s="91"/>
      <c r="D113" s="74"/>
      <c r="E113" s="34" t="s">
        <v>95</v>
      </c>
      <c r="F113" s="40">
        <v>105</v>
      </c>
      <c r="G113" s="40">
        <f t="shared" si="10"/>
        <v>0</v>
      </c>
      <c r="I113" s="52" t="str">
        <f t="shared" si="11"/>
        <v/>
      </c>
      <c r="J113" s="20" t="str">
        <f t="shared" si="12"/>
        <v/>
      </c>
    </row>
    <row r="114" spans="1:10" s="20" customFormat="1" ht="21" customHeight="1" x14ac:dyDescent="0.25">
      <c r="A114" s="90" t="s">
        <v>111</v>
      </c>
      <c r="B114" s="91"/>
      <c r="C114" s="91"/>
      <c r="D114" s="74"/>
      <c r="E114" s="34" t="s">
        <v>85</v>
      </c>
      <c r="F114" s="40">
        <v>10</v>
      </c>
      <c r="G114" s="40">
        <f t="shared" si="10"/>
        <v>0</v>
      </c>
      <c r="I114" s="52" t="str">
        <f t="shared" si="11"/>
        <v/>
      </c>
      <c r="J114" s="20" t="str">
        <f t="shared" si="12"/>
        <v/>
      </c>
    </row>
    <row r="115" spans="1:10" s="20" customFormat="1" ht="21" customHeight="1" x14ac:dyDescent="0.25">
      <c r="A115" s="90" t="s">
        <v>112</v>
      </c>
      <c r="B115" s="91"/>
      <c r="C115" s="91"/>
      <c r="D115" s="74"/>
      <c r="E115" s="34" t="s">
        <v>85</v>
      </c>
      <c r="F115" s="40">
        <v>14</v>
      </c>
      <c r="G115" s="40">
        <f t="shared" si="10"/>
        <v>0</v>
      </c>
      <c r="I115" s="52" t="str">
        <f t="shared" si="11"/>
        <v/>
      </c>
      <c r="J115" s="20" t="str">
        <f t="shared" si="12"/>
        <v/>
      </c>
    </row>
    <row r="116" spans="1:10" s="20" customFormat="1" ht="21" customHeight="1" x14ac:dyDescent="0.25">
      <c r="A116" s="90" t="s">
        <v>100</v>
      </c>
      <c r="B116" s="91"/>
      <c r="C116" s="91"/>
      <c r="D116" s="74"/>
      <c r="E116" s="34" t="s">
        <v>36</v>
      </c>
      <c r="F116" s="40">
        <v>13</v>
      </c>
      <c r="G116" s="40">
        <f t="shared" si="10"/>
        <v>0</v>
      </c>
      <c r="I116" s="52" t="str">
        <f t="shared" si="11"/>
        <v/>
      </c>
      <c r="J116" s="20" t="str">
        <f t="shared" si="12"/>
        <v/>
      </c>
    </row>
    <row r="117" spans="1:10" s="20" customFormat="1" ht="21" customHeight="1" x14ac:dyDescent="0.25">
      <c r="A117" s="90" t="s">
        <v>101</v>
      </c>
      <c r="B117" s="91"/>
      <c r="C117" s="91"/>
      <c r="D117" s="74"/>
      <c r="E117" s="34" t="s">
        <v>36</v>
      </c>
      <c r="F117" s="40">
        <v>15</v>
      </c>
      <c r="G117" s="40">
        <f t="shared" si="10"/>
        <v>0</v>
      </c>
      <c r="I117" s="52" t="str">
        <f t="shared" si="11"/>
        <v/>
      </c>
      <c r="J117" s="20" t="str">
        <f t="shared" si="12"/>
        <v/>
      </c>
    </row>
    <row r="118" spans="1:10" s="20" customFormat="1" ht="21" customHeight="1" thickBot="1" x14ac:dyDescent="0.3">
      <c r="A118" s="90" t="s">
        <v>102</v>
      </c>
      <c r="B118" s="91"/>
      <c r="C118" s="91"/>
      <c r="D118" s="113" t="s">
        <v>103</v>
      </c>
      <c r="E118" s="113"/>
      <c r="F118" s="113"/>
      <c r="G118" s="40">
        <f>SUM(G110:G117)*0.05</f>
        <v>0</v>
      </c>
      <c r="I118" s="52"/>
    </row>
    <row r="119" spans="1:10" s="20" customFormat="1" ht="21" customHeight="1" thickTop="1" x14ac:dyDescent="0.25">
      <c r="A119" s="140" t="s">
        <v>113</v>
      </c>
      <c r="B119" s="141"/>
      <c r="C119" s="141"/>
      <c r="D119" s="141"/>
      <c r="E119" s="141"/>
      <c r="F119" s="141"/>
      <c r="G119" s="67">
        <f>SUM(G110:G118)</f>
        <v>0</v>
      </c>
      <c r="I119" s="52"/>
    </row>
    <row r="120" spans="1:10" s="20" customFormat="1" ht="6" customHeight="1" x14ac:dyDescent="0.25">
      <c r="A120" s="107"/>
      <c r="B120" s="108"/>
      <c r="C120" s="108"/>
      <c r="D120" s="108"/>
      <c r="E120" s="108"/>
      <c r="F120" s="108"/>
      <c r="G120" s="109"/>
      <c r="I120" s="52" t="str">
        <f t="shared" si="11"/>
        <v/>
      </c>
      <c r="J120" s="20" t="str">
        <f t="shared" si="12"/>
        <v/>
      </c>
    </row>
    <row r="121" spans="1:10" s="20" customFormat="1" ht="24" customHeight="1" x14ac:dyDescent="0.25">
      <c r="A121" s="123" t="s">
        <v>114</v>
      </c>
      <c r="B121" s="124"/>
      <c r="C121" s="124"/>
      <c r="D121" s="1" t="s">
        <v>32</v>
      </c>
      <c r="E121" s="2" t="s">
        <v>33</v>
      </c>
      <c r="F121" s="2" t="s">
        <v>34</v>
      </c>
      <c r="G121" s="9" t="s">
        <v>24</v>
      </c>
      <c r="I121" s="52"/>
    </row>
    <row r="122" spans="1:10" s="20" customFormat="1" ht="80.099999999999994" customHeight="1" x14ac:dyDescent="0.25">
      <c r="A122" s="99" t="s">
        <v>115</v>
      </c>
      <c r="B122" s="91"/>
      <c r="C122" s="91"/>
      <c r="D122" s="74"/>
      <c r="E122" s="34" t="s">
        <v>52</v>
      </c>
      <c r="F122" s="40">
        <v>10000</v>
      </c>
      <c r="G122" s="40">
        <f>D122*F122</f>
        <v>0</v>
      </c>
      <c r="I122" s="52" t="str">
        <f>IF($G122&gt;0,"STREET ACCESS","")</f>
        <v/>
      </c>
      <c r="J122" s="20" t="str">
        <f t="shared" si="12"/>
        <v/>
      </c>
    </row>
    <row r="123" spans="1:10" s="20" customFormat="1" ht="6" customHeight="1" x14ac:dyDescent="0.25">
      <c r="A123" s="107"/>
      <c r="B123" s="108"/>
      <c r="C123" s="108"/>
      <c r="D123" s="108"/>
      <c r="E123" s="108"/>
      <c r="F123" s="108"/>
      <c r="G123" s="109"/>
      <c r="I123" s="52" t="str">
        <f t="shared" si="11"/>
        <v/>
      </c>
      <c r="J123" s="20" t="str">
        <f t="shared" si="12"/>
        <v/>
      </c>
    </row>
    <row r="124" spans="1:10" s="20" customFormat="1" ht="24" customHeight="1" x14ac:dyDescent="0.25">
      <c r="A124" s="123" t="s">
        <v>116</v>
      </c>
      <c r="B124" s="124"/>
      <c r="C124" s="124"/>
      <c r="D124" s="1" t="s">
        <v>32</v>
      </c>
      <c r="E124" s="2" t="s">
        <v>33</v>
      </c>
      <c r="F124" s="2" t="s">
        <v>34</v>
      </c>
      <c r="G124" s="42" t="s">
        <v>24</v>
      </c>
      <c r="I124" s="52"/>
    </row>
    <row r="125" spans="1:10" s="20" customFormat="1" ht="24" customHeight="1" x14ac:dyDescent="0.25">
      <c r="A125" s="90" t="s">
        <v>117</v>
      </c>
      <c r="B125" s="91"/>
      <c r="C125" s="91"/>
      <c r="D125" s="74"/>
      <c r="E125" s="34" t="s">
        <v>52</v>
      </c>
      <c r="F125" s="40">
        <v>10000</v>
      </c>
      <c r="G125" s="40">
        <f>D125*F125</f>
        <v>0</v>
      </c>
      <c r="I125" s="52" t="str">
        <f t="shared" si="11"/>
        <v/>
      </c>
      <c r="J125" s="20" t="str">
        <f t="shared" si="12"/>
        <v/>
      </c>
    </row>
    <row r="126" spans="1:10" s="20" customFormat="1" ht="6" customHeight="1" x14ac:dyDescent="0.25">
      <c r="A126" s="107"/>
      <c r="B126" s="108"/>
      <c r="C126" s="108"/>
      <c r="D126" s="108"/>
      <c r="E126" s="108"/>
      <c r="F126" s="108"/>
      <c r="G126" s="109"/>
      <c r="I126" s="52" t="str">
        <f t="shared" si="11"/>
        <v/>
      </c>
      <c r="J126" s="20" t="str">
        <f t="shared" si="12"/>
        <v/>
      </c>
    </row>
    <row r="127" spans="1:10" s="20" customFormat="1" ht="24" customHeight="1" x14ac:dyDescent="0.25">
      <c r="A127" s="124" t="s">
        <v>118</v>
      </c>
      <c r="B127" s="124"/>
      <c r="C127" s="124"/>
      <c r="D127" s="1" t="s">
        <v>32</v>
      </c>
      <c r="E127" s="2" t="s">
        <v>33</v>
      </c>
      <c r="F127" s="2" t="s">
        <v>34</v>
      </c>
      <c r="G127" s="42" t="s">
        <v>24</v>
      </c>
      <c r="I127" s="52"/>
    </row>
    <row r="128" spans="1:10" s="20" customFormat="1" ht="24" customHeight="1" x14ac:dyDescent="0.25">
      <c r="A128" s="91" t="s">
        <v>119</v>
      </c>
      <c r="B128" s="91"/>
      <c r="C128" s="91"/>
      <c r="D128" s="74"/>
      <c r="E128" s="34" t="s">
        <v>52</v>
      </c>
      <c r="F128" s="40">
        <v>200000</v>
      </c>
      <c r="G128" s="40">
        <f>D128*F128</f>
        <v>0</v>
      </c>
      <c r="I128" s="52" t="str">
        <f t="shared" si="11"/>
        <v/>
      </c>
      <c r="J128" s="20" t="str">
        <f t="shared" si="12"/>
        <v/>
      </c>
    </row>
    <row r="129" spans="1:10" s="20" customFormat="1" ht="24" customHeight="1" thickBot="1" x14ac:dyDescent="0.3">
      <c r="A129" s="91" t="s">
        <v>120</v>
      </c>
      <c r="B129" s="91"/>
      <c r="C129" s="91"/>
      <c r="D129" s="74"/>
      <c r="E129" s="34" t="s">
        <v>52</v>
      </c>
      <c r="F129" s="40">
        <v>400000</v>
      </c>
      <c r="G129" s="40">
        <f>D129*F129</f>
        <v>0</v>
      </c>
      <c r="I129" s="52" t="str">
        <f t="shared" si="11"/>
        <v/>
      </c>
      <c r="J129" s="20" t="str">
        <f t="shared" si="12"/>
        <v/>
      </c>
    </row>
    <row r="130" spans="1:10" s="20" customFormat="1" ht="24" customHeight="1" thickTop="1" x14ac:dyDescent="0.25">
      <c r="A130" s="140" t="s">
        <v>121</v>
      </c>
      <c r="B130" s="141"/>
      <c r="C130" s="141"/>
      <c r="D130" s="141"/>
      <c r="E130" s="141"/>
      <c r="F130" s="141"/>
      <c r="G130" s="67">
        <f>SUM(G128:G129)</f>
        <v>0</v>
      </c>
      <c r="I130" s="52"/>
      <c r="J130" s="20" t="str">
        <f t="shared" si="12"/>
        <v/>
      </c>
    </row>
    <row r="131" spans="1:10" s="20" customFormat="1" ht="6" customHeight="1" x14ac:dyDescent="0.25">
      <c r="A131" s="107"/>
      <c r="B131" s="108"/>
      <c r="C131" s="108"/>
      <c r="D131" s="108"/>
      <c r="E131" s="108"/>
      <c r="F131" s="108"/>
      <c r="G131" s="109"/>
      <c r="I131" s="52" t="str">
        <f t="shared" si="11"/>
        <v/>
      </c>
      <c r="J131" s="20" t="str">
        <f t="shared" si="12"/>
        <v/>
      </c>
    </row>
    <row r="132" spans="1:10" s="20" customFormat="1" ht="24" customHeight="1" x14ac:dyDescent="0.25">
      <c r="A132" s="123" t="s">
        <v>122</v>
      </c>
      <c r="B132" s="124"/>
      <c r="C132" s="124"/>
      <c r="D132" s="1" t="s">
        <v>32</v>
      </c>
      <c r="E132" s="2" t="s">
        <v>33</v>
      </c>
      <c r="F132" s="2" t="s">
        <v>34</v>
      </c>
      <c r="G132" s="9" t="s">
        <v>24</v>
      </c>
      <c r="I132" s="52"/>
    </row>
    <row r="133" spans="1:10" s="20" customFormat="1" ht="21" customHeight="1" x14ac:dyDescent="0.25">
      <c r="A133" s="90" t="s">
        <v>123</v>
      </c>
      <c r="B133" s="91"/>
      <c r="C133" s="91"/>
      <c r="D133" s="74"/>
      <c r="E133" s="34" t="s">
        <v>36</v>
      </c>
      <c r="F133" s="40">
        <v>37</v>
      </c>
      <c r="G133" s="40">
        <f t="shared" ref="G133:G140" si="13">D133*F133</f>
        <v>0</v>
      </c>
      <c r="I133" s="52" t="str">
        <f t="shared" si="11"/>
        <v/>
      </c>
      <c r="J133" s="20" t="str">
        <f t="shared" si="12"/>
        <v/>
      </c>
    </row>
    <row r="134" spans="1:10" s="20" customFormat="1" ht="21" customHeight="1" x14ac:dyDescent="0.25">
      <c r="A134" s="90" t="s">
        <v>124</v>
      </c>
      <c r="B134" s="91"/>
      <c r="C134" s="91"/>
      <c r="D134" s="74"/>
      <c r="E134" s="34" t="s">
        <v>36</v>
      </c>
      <c r="F134" s="40">
        <v>15</v>
      </c>
      <c r="G134" s="40">
        <f t="shared" si="13"/>
        <v>0</v>
      </c>
      <c r="I134" s="52" t="str">
        <f t="shared" si="11"/>
        <v/>
      </c>
      <c r="J134" s="20" t="str">
        <f t="shared" si="12"/>
        <v/>
      </c>
    </row>
    <row r="135" spans="1:10" s="20" customFormat="1" ht="21" customHeight="1" x14ac:dyDescent="0.25">
      <c r="A135" s="90" t="s">
        <v>125</v>
      </c>
      <c r="B135" s="91"/>
      <c r="C135" s="91"/>
      <c r="D135" s="74"/>
      <c r="E135" s="34" t="s">
        <v>52</v>
      </c>
      <c r="F135" s="40">
        <v>2200</v>
      </c>
      <c r="G135" s="40">
        <f t="shared" si="13"/>
        <v>0</v>
      </c>
      <c r="I135" s="52" t="str">
        <f t="shared" si="11"/>
        <v/>
      </c>
      <c r="J135" s="20" t="str">
        <f t="shared" si="12"/>
        <v/>
      </c>
    </row>
    <row r="136" spans="1:10" s="20" customFormat="1" ht="21" customHeight="1" x14ac:dyDescent="0.25">
      <c r="A136" s="90" t="s">
        <v>126</v>
      </c>
      <c r="B136" s="91"/>
      <c r="C136" s="91"/>
      <c r="D136" s="74"/>
      <c r="E136" s="34" t="s">
        <v>36</v>
      </c>
      <c r="F136" s="40">
        <v>4</v>
      </c>
      <c r="G136" s="40">
        <f t="shared" si="13"/>
        <v>0</v>
      </c>
      <c r="I136" s="52" t="str">
        <f t="shared" si="11"/>
        <v/>
      </c>
      <c r="J136" s="20" t="str">
        <f t="shared" si="12"/>
        <v/>
      </c>
    </row>
    <row r="137" spans="1:10" s="20" customFormat="1" ht="21" customHeight="1" x14ac:dyDescent="0.25">
      <c r="A137" s="90" t="s">
        <v>127</v>
      </c>
      <c r="B137" s="91"/>
      <c r="C137" s="91"/>
      <c r="D137" s="74"/>
      <c r="E137" s="34" t="s">
        <v>52</v>
      </c>
      <c r="F137" s="40">
        <v>80000</v>
      </c>
      <c r="G137" s="40">
        <f t="shared" si="13"/>
        <v>0</v>
      </c>
      <c r="I137" s="52" t="str">
        <f t="shared" si="11"/>
        <v/>
      </c>
      <c r="J137" s="20" t="str">
        <f t="shared" si="12"/>
        <v/>
      </c>
    </row>
    <row r="138" spans="1:10" s="20" customFormat="1" ht="21" customHeight="1" x14ac:dyDescent="0.25">
      <c r="A138" s="84" t="s">
        <v>128</v>
      </c>
      <c r="B138" s="85"/>
      <c r="C138" s="86"/>
      <c r="D138" s="74"/>
      <c r="E138" s="34" t="s">
        <v>52</v>
      </c>
      <c r="F138" s="40">
        <v>7500</v>
      </c>
      <c r="G138" s="40">
        <f t="shared" si="13"/>
        <v>0</v>
      </c>
      <c r="I138" s="52" t="str">
        <f t="shared" si="11"/>
        <v/>
      </c>
      <c r="J138" s="20" t="str">
        <f t="shared" si="12"/>
        <v/>
      </c>
    </row>
    <row r="139" spans="1:10" s="20" customFormat="1" ht="21" customHeight="1" x14ac:dyDescent="0.25">
      <c r="A139" s="84" t="s">
        <v>129</v>
      </c>
      <c r="B139" s="85"/>
      <c r="C139" s="86"/>
      <c r="D139" s="74"/>
      <c r="E139" s="34" t="s">
        <v>52</v>
      </c>
      <c r="F139" s="40">
        <v>5000</v>
      </c>
      <c r="G139" s="40">
        <f t="shared" si="13"/>
        <v>0</v>
      </c>
      <c r="I139" s="52" t="str">
        <f t="shared" si="11"/>
        <v/>
      </c>
      <c r="J139" s="20" t="str">
        <f t="shared" si="12"/>
        <v/>
      </c>
    </row>
    <row r="140" spans="1:10" s="20" customFormat="1" ht="21" customHeight="1" thickBot="1" x14ac:dyDescent="0.3">
      <c r="A140" s="84" t="s">
        <v>130</v>
      </c>
      <c r="B140" s="85"/>
      <c r="C140" s="86"/>
      <c r="D140" s="74"/>
      <c r="E140" s="34" t="s">
        <v>52</v>
      </c>
      <c r="F140" s="40">
        <v>9000</v>
      </c>
      <c r="G140" s="40">
        <f t="shared" si="13"/>
        <v>0</v>
      </c>
      <c r="I140" s="52" t="str">
        <f t="shared" si="11"/>
        <v/>
      </c>
      <c r="J140" s="20" t="str">
        <f t="shared" si="12"/>
        <v/>
      </c>
    </row>
    <row r="141" spans="1:10" s="20" customFormat="1" ht="21" customHeight="1" thickTop="1" x14ac:dyDescent="0.25">
      <c r="A141" s="140" t="s">
        <v>131</v>
      </c>
      <c r="B141" s="141"/>
      <c r="C141" s="141"/>
      <c r="D141" s="141"/>
      <c r="E141" s="141"/>
      <c r="F141" s="141"/>
      <c r="G141" s="67">
        <f>SUM(G133:G140)</f>
        <v>0</v>
      </c>
      <c r="I141" s="52"/>
    </row>
    <row r="142" spans="1:10" s="20" customFormat="1" ht="6" customHeight="1" x14ac:dyDescent="0.25">
      <c r="A142" s="107"/>
      <c r="B142" s="108"/>
      <c r="C142" s="108"/>
      <c r="D142" s="108"/>
      <c r="E142" s="108"/>
      <c r="F142" s="108"/>
      <c r="G142" s="109"/>
      <c r="I142" s="52" t="str">
        <f t="shared" si="11"/>
        <v/>
      </c>
      <c r="J142" s="20" t="str">
        <f t="shared" si="12"/>
        <v/>
      </c>
    </row>
    <row r="143" spans="1:10" s="20" customFormat="1" ht="6" customHeight="1" x14ac:dyDescent="0.25">
      <c r="A143" s="120"/>
      <c r="B143" s="121"/>
      <c r="C143" s="121"/>
      <c r="D143" s="121"/>
      <c r="E143" s="121"/>
      <c r="F143" s="121"/>
      <c r="G143" s="122"/>
      <c r="I143" s="52" t="str">
        <f t="shared" si="11"/>
        <v/>
      </c>
      <c r="J143" s="20" t="str">
        <f t="shared" si="12"/>
        <v/>
      </c>
    </row>
    <row r="144" spans="1:10" s="20" customFormat="1" ht="48" customHeight="1" x14ac:dyDescent="0.25">
      <c r="A144" s="161" t="s">
        <v>132</v>
      </c>
      <c r="B144" s="126" t="s">
        <v>133</v>
      </c>
      <c r="C144" s="126"/>
      <c r="D144" s="127"/>
      <c r="E144" s="127"/>
      <c r="F144" s="127"/>
      <c r="G144" s="128"/>
      <c r="I144" s="52" t="str">
        <f t="shared" si="11"/>
        <v/>
      </c>
      <c r="J144" s="20" t="str">
        <f t="shared" si="12"/>
        <v/>
      </c>
    </row>
    <row r="145" spans="1:10" s="20" customFormat="1" ht="15.75" customHeight="1" x14ac:dyDescent="0.25">
      <c r="A145" s="161"/>
      <c r="B145" s="12"/>
      <c r="C145" s="13"/>
      <c r="D145" s="1" t="s">
        <v>32</v>
      </c>
      <c r="E145" s="2" t="s">
        <v>33</v>
      </c>
      <c r="F145" s="2" t="s">
        <v>34</v>
      </c>
      <c r="G145" s="9" t="s">
        <v>24</v>
      </c>
      <c r="I145" s="52"/>
    </row>
    <row r="146" spans="1:10" s="20" customFormat="1" ht="21" customHeight="1" x14ac:dyDescent="0.25">
      <c r="A146" s="90" t="s">
        <v>134</v>
      </c>
      <c r="B146" s="91"/>
      <c r="C146" s="91"/>
      <c r="D146" s="74"/>
      <c r="E146" s="34" t="s">
        <v>36</v>
      </c>
      <c r="F146" s="3">
        <v>125</v>
      </c>
      <c r="G146" s="35">
        <f t="shared" ref="G146:G155" si="14">D146*F146</f>
        <v>0</v>
      </c>
      <c r="I146" s="52" t="str">
        <f t="shared" si="11"/>
        <v/>
      </c>
      <c r="J146" s="20" t="str">
        <f t="shared" si="12"/>
        <v/>
      </c>
    </row>
    <row r="147" spans="1:10" s="20" customFormat="1" ht="21" customHeight="1" x14ac:dyDescent="0.25">
      <c r="A147" s="90" t="s">
        <v>135</v>
      </c>
      <c r="B147" s="91"/>
      <c r="C147" s="91"/>
      <c r="D147" s="74"/>
      <c r="E147" s="34" t="s">
        <v>36</v>
      </c>
      <c r="F147" s="3">
        <v>125</v>
      </c>
      <c r="G147" s="35">
        <f t="shared" si="14"/>
        <v>0</v>
      </c>
      <c r="I147" s="52" t="str">
        <f t="shared" si="11"/>
        <v/>
      </c>
      <c r="J147" s="20" t="str">
        <f t="shared" si="12"/>
        <v/>
      </c>
    </row>
    <row r="148" spans="1:10" s="20" customFormat="1" ht="21" customHeight="1" x14ac:dyDescent="0.25">
      <c r="A148" s="90" t="s">
        <v>136</v>
      </c>
      <c r="B148" s="91"/>
      <c r="C148" s="91"/>
      <c r="D148" s="74"/>
      <c r="E148" s="34" t="s">
        <v>36</v>
      </c>
      <c r="F148" s="3">
        <v>140</v>
      </c>
      <c r="G148" s="35">
        <f t="shared" si="14"/>
        <v>0</v>
      </c>
      <c r="I148" s="52" t="str">
        <f t="shared" si="11"/>
        <v/>
      </c>
      <c r="J148" s="20" t="str">
        <f t="shared" si="12"/>
        <v/>
      </c>
    </row>
    <row r="149" spans="1:10" s="20" customFormat="1" ht="21" customHeight="1" x14ac:dyDescent="0.25">
      <c r="A149" s="90" t="s">
        <v>137</v>
      </c>
      <c r="B149" s="91"/>
      <c r="C149" s="91"/>
      <c r="D149" s="74"/>
      <c r="E149" s="34" t="s">
        <v>36</v>
      </c>
      <c r="F149" s="3">
        <v>155</v>
      </c>
      <c r="G149" s="35">
        <f t="shared" si="14"/>
        <v>0</v>
      </c>
      <c r="I149" s="52" t="str">
        <f t="shared" si="11"/>
        <v/>
      </c>
      <c r="J149" s="20" t="str">
        <f t="shared" si="12"/>
        <v/>
      </c>
    </row>
    <row r="150" spans="1:10" s="20" customFormat="1" ht="21" customHeight="1" x14ac:dyDescent="0.25">
      <c r="A150" s="90" t="s">
        <v>138</v>
      </c>
      <c r="B150" s="91"/>
      <c r="C150" s="91"/>
      <c r="D150" s="74"/>
      <c r="E150" s="34" t="s">
        <v>36</v>
      </c>
      <c r="F150" s="3">
        <v>170</v>
      </c>
      <c r="G150" s="35">
        <f t="shared" si="14"/>
        <v>0</v>
      </c>
      <c r="I150" s="52" t="str">
        <f t="shared" si="11"/>
        <v/>
      </c>
      <c r="J150" s="20" t="str">
        <f t="shared" si="12"/>
        <v/>
      </c>
    </row>
    <row r="151" spans="1:10" s="20" customFormat="1" ht="21" customHeight="1" x14ac:dyDescent="0.25">
      <c r="A151" s="90" t="s">
        <v>139</v>
      </c>
      <c r="B151" s="91"/>
      <c r="C151" s="91"/>
      <c r="D151" s="74"/>
      <c r="E151" s="34" t="s">
        <v>36</v>
      </c>
      <c r="F151" s="3">
        <v>200</v>
      </c>
      <c r="G151" s="35">
        <f t="shared" si="14"/>
        <v>0</v>
      </c>
      <c r="I151" s="52" t="str">
        <f t="shared" si="11"/>
        <v/>
      </c>
      <c r="J151" s="20" t="str">
        <f t="shared" si="12"/>
        <v/>
      </c>
    </row>
    <row r="152" spans="1:10" s="20" customFormat="1" ht="21" customHeight="1" x14ac:dyDescent="0.25">
      <c r="A152" s="129" t="s">
        <v>140</v>
      </c>
      <c r="B152" s="130"/>
      <c r="C152" s="130"/>
      <c r="D152" s="74"/>
      <c r="E152" s="34" t="s">
        <v>36</v>
      </c>
      <c r="F152" s="3">
        <v>250</v>
      </c>
      <c r="G152" s="35">
        <f t="shared" si="14"/>
        <v>0</v>
      </c>
      <c r="I152" s="52" t="str">
        <f t="shared" si="11"/>
        <v/>
      </c>
      <c r="J152" s="20" t="str">
        <f t="shared" si="12"/>
        <v/>
      </c>
    </row>
    <row r="153" spans="1:10" s="20" customFormat="1" ht="21" customHeight="1" x14ac:dyDescent="0.25">
      <c r="A153" s="129" t="s">
        <v>141</v>
      </c>
      <c r="B153" s="130"/>
      <c r="C153" s="130"/>
      <c r="D153" s="74"/>
      <c r="E153" s="34" t="s">
        <v>36</v>
      </c>
      <c r="F153" s="3">
        <v>325</v>
      </c>
      <c r="G153" s="35">
        <f t="shared" si="14"/>
        <v>0</v>
      </c>
      <c r="I153" s="52" t="str">
        <f t="shared" si="11"/>
        <v/>
      </c>
      <c r="J153" s="20" t="str">
        <f t="shared" si="12"/>
        <v/>
      </c>
    </row>
    <row r="154" spans="1:10" s="20" customFormat="1" ht="21" customHeight="1" x14ac:dyDescent="0.25">
      <c r="A154" s="130" t="s">
        <v>142</v>
      </c>
      <c r="B154" s="130"/>
      <c r="C154" s="130"/>
      <c r="D154" s="74"/>
      <c r="E154" s="34" t="s">
        <v>36</v>
      </c>
      <c r="F154" s="3">
        <v>400</v>
      </c>
      <c r="G154" s="40">
        <f t="shared" si="14"/>
        <v>0</v>
      </c>
      <c r="I154" s="52" t="str">
        <f t="shared" si="11"/>
        <v/>
      </c>
      <c r="J154" s="20" t="str">
        <f t="shared" si="12"/>
        <v/>
      </c>
    </row>
    <row r="155" spans="1:10" s="20" customFormat="1" ht="21" customHeight="1" thickBot="1" x14ac:dyDescent="0.3">
      <c r="A155" s="162" t="s">
        <v>143</v>
      </c>
      <c r="B155" s="162"/>
      <c r="C155" s="162"/>
      <c r="D155" s="76"/>
      <c r="E155" s="68" t="s">
        <v>36</v>
      </c>
      <c r="F155" s="69">
        <v>500</v>
      </c>
      <c r="G155" s="70">
        <f t="shared" si="14"/>
        <v>0</v>
      </c>
      <c r="I155" s="52" t="str">
        <f t="shared" si="11"/>
        <v/>
      </c>
      <c r="J155" s="20" t="str">
        <f t="shared" si="12"/>
        <v/>
      </c>
    </row>
    <row r="156" spans="1:10" s="20" customFormat="1" ht="21" customHeight="1" thickTop="1" x14ac:dyDescent="0.25">
      <c r="A156" s="131" t="s">
        <v>144</v>
      </c>
      <c r="B156" s="131"/>
      <c r="C156" s="131"/>
      <c r="D156" s="131"/>
      <c r="E156" s="131"/>
      <c r="F156" s="131"/>
      <c r="G156" s="131"/>
      <c r="I156" s="52" t="str">
        <f t="shared" si="11"/>
        <v/>
      </c>
      <c r="J156" s="20" t="str">
        <f t="shared" si="12"/>
        <v/>
      </c>
    </row>
    <row r="157" spans="1:10" s="20" customFormat="1" ht="21" customHeight="1" x14ac:dyDescent="0.25">
      <c r="A157" s="83"/>
      <c r="B157" s="83"/>
      <c r="C157" s="83"/>
      <c r="D157" s="74"/>
      <c r="E157" s="34" t="s">
        <v>36</v>
      </c>
      <c r="F157" s="79"/>
      <c r="G157" s="40">
        <f t="shared" ref="G157:G158" si="15">IF(F157="xx",0,F157*D157)</f>
        <v>0</v>
      </c>
      <c r="I157" s="52" t="str">
        <f t="shared" si="11"/>
        <v/>
      </c>
      <c r="J157" s="20" t="str">
        <f t="shared" si="12"/>
        <v/>
      </c>
    </row>
    <row r="158" spans="1:10" s="20" customFormat="1" ht="21" customHeight="1" thickBot="1" x14ac:dyDescent="0.3">
      <c r="A158" s="98"/>
      <c r="B158" s="98"/>
      <c r="C158" s="98"/>
      <c r="D158" s="77"/>
      <c r="E158" s="43" t="s">
        <v>36</v>
      </c>
      <c r="F158" s="80"/>
      <c r="G158" s="72">
        <f t="shared" si="15"/>
        <v>0</v>
      </c>
      <c r="I158" s="52" t="str">
        <f t="shared" si="11"/>
        <v/>
      </c>
      <c r="J158" s="20" t="str">
        <f t="shared" si="12"/>
        <v/>
      </c>
    </row>
    <row r="159" spans="1:10" s="20" customFormat="1" ht="21" customHeight="1" thickTop="1" x14ac:dyDescent="0.25">
      <c r="A159" s="97" t="s">
        <v>145</v>
      </c>
      <c r="B159" s="97"/>
      <c r="C159" s="97"/>
      <c r="D159" s="78"/>
      <c r="E159" s="10" t="s">
        <v>52</v>
      </c>
      <c r="F159" s="11">
        <v>5000</v>
      </c>
      <c r="G159" s="71">
        <f t="shared" ref="G159:G164" si="16">D159*F159</f>
        <v>0</v>
      </c>
      <c r="I159" s="52" t="str">
        <f t="shared" si="11"/>
        <v/>
      </c>
      <c r="J159" s="20" t="str">
        <f t="shared" si="12"/>
        <v/>
      </c>
    </row>
    <row r="160" spans="1:10" s="20" customFormat="1" ht="21" customHeight="1" x14ac:dyDescent="0.25">
      <c r="A160" s="90" t="s">
        <v>146</v>
      </c>
      <c r="B160" s="91"/>
      <c r="C160" s="91"/>
      <c r="D160" s="74"/>
      <c r="E160" s="34" t="s">
        <v>52</v>
      </c>
      <c r="F160" s="3">
        <v>4500</v>
      </c>
      <c r="G160" s="35">
        <f t="shared" si="16"/>
        <v>0</v>
      </c>
      <c r="I160" s="52" t="str">
        <f t="shared" si="11"/>
        <v/>
      </c>
      <c r="J160" s="20" t="str">
        <f t="shared" si="12"/>
        <v/>
      </c>
    </row>
    <row r="161" spans="1:10" s="20" customFormat="1" ht="21" customHeight="1" x14ac:dyDescent="0.25">
      <c r="A161" s="90" t="s">
        <v>147</v>
      </c>
      <c r="B161" s="91"/>
      <c r="C161" s="91"/>
      <c r="D161" s="74"/>
      <c r="E161" s="34" t="s">
        <v>52</v>
      </c>
      <c r="F161" s="3">
        <v>8500</v>
      </c>
      <c r="G161" s="35">
        <f t="shared" si="16"/>
        <v>0</v>
      </c>
      <c r="I161" s="52" t="str">
        <f t="shared" si="11"/>
        <v/>
      </c>
      <c r="J161" s="20" t="str">
        <f t="shared" si="12"/>
        <v/>
      </c>
    </row>
    <row r="162" spans="1:10" s="20" customFormat="1" ht="21" customHeight="1" x14ac:dyDescent="0.25">
      <c r="A162" s="90" t="s">
        <v>148</v>
      </c>
      <c r="B162" s="91"/>
      <c r="C162" s="91"/>
      <c r="D162" s="74"/>
      <c r="E162" s="34" t="s">
        <v>52</v>
      </c>
      <c r="F162" s="3">
        <v>1500</v>
      </c>
      <c r="G162" s="35">
        <f t="shared" si="16"/>
        <v>0</v>
      </c>
      <c r="I162" s="52" t="str">
        <f t="shared" si="11"/>
        <v/>
      </c>
      <c r="J162" s="20" t="str">
        <f t="shared" si="12"/>
        <v/>
      </c>
    </row>
    <row r="163" spans="1:10" s="20" customFormat="1" ht="21" customHeight="1" x14ac:dyDescent="0.25">
      <c r="A163" s="84" t="s">
        <v>149</v>
      </c>
      <c r="B163" s="85"/>
      <c r="C163" s="86"/>
      <c r="D163" s="74"/>
      <c r="E163" s="34" t="s">
        <v>42</v>
      </c>
      <c r="F163" s="3">
        <v>30</v>
      </c>
      <c r="G163" s="35">
        <f t="shared" si="16"/>
        <v>0</v>
      </c>
      <c r="I163" s="52" t="str">
        <f t="shared" si="11"/>
        <v/>
      </c>
      <c r="J163" s="20" t="str">
        <f t="shared" si="12"/>
        <v/>
      </c>
    </row>
    <row r="164" spans="1:10" s="20" customFormat="1" ht="21" customHeight="1" x14ac:dyDescent="0.25">
      <c r="A164" s="84" t="s">
        <v>150</v>
      </c>
      <c r="B164" s="85"/>
      <c r="C164" s="86"/>
      <c r="D164" s="74"/>
      <c r="E164" s="34" t="s">
        <v>42</v>
      </c>
      <c r="F164" s="3">
        <v>40</v>
      </c>
      <c r="G164" s="35">
        <f t="shared" si="16"/>
        <v>0</v>
      </c>
      <c r="I164" s="52" t="str">
        <f t="shared" si="11"/>
        <v/>
      </c>
      <c r="J164" s="20" t="str">
        <f t="shared" si="12"/>
        <v/>
      </c>
    </row>
    <row r="165" spans="1:10" s="20" customFormat="1" ht="21" customHeight="1" thickBot="1" x14ac:dyDescent="0.3">
      <c r="A165" s="92" t="s">
        <v>151</v>
      </c>
      <c r="B165" s="93"/>
      <c r="C165" s="93"/>
      <c r="D165" s="77"/>
      <c r="E165" s="43" t="s">
        <v>95</v>
      </c>
      <c r="F165" s="44">
        <v>12</v>
      </c>
      <c r="G165" s="45">
        <f>D165*F165</f>
        <v>0</v>
      </c>
      <c r="I165" s="52" t="str">
        <f t="shared" si="11"/>
        <v/>
      </c>
      <c r="J165" s="20" t="str">
        <f t="shared" si="12"/>
        <v/>
      </c>
    </row>
    <row r="166" spans="1:10" s="20" customFormat="1" ht="21" customHeight="1" thickTop="1" x14ac:dyDescent="0.25">
      <c r="A166" s="87" t="s">
        <v>152</v>
      </c>
      <c r="B166" s="88"/>
      <c r="C166" s="88"/>
      <c r="D166" s="88"/>
      <c r="E166" s="88"/>
      <c r="F166" s="88"/>
      <c r="G166" s="89"/>
      <c r="I166" s="52" t="str">
        <f t="shared" si="11"/>
        <v/>
      </c>
      <c r="J166" s="20" t="str">
        <f t="shared" si="12"/>
        <v/>
      </c>
    </row>
    <row r="167" spans="1:10" s="20" customFormat="1" ht="21" customHeight="1" x14ac:dyDescent="0.25">
      <c r="A167" s="82"/>
      <c r="B167" s="83"/>
      <c r="C167" s="83"/>
      <c r="D167" s="83"/>
      <c r="E167" s="83"/>
      <c r="F167" s="83"/>
      <c r="G167" s="75"/>
      <c r="I167" s="20" t="str">
        <f>IF(ISBLANK($A167)=FALSE,$A167,"")</f>
        <v/>
      </c>
      <c r="J167" s="20" t="str">
        <f>IF(ISBLANK($A167)=FALSE,"EA","")</f>
        <v/>
      </c>
    </row>
    <row r="168" spans="1:10" s="20" customFormat="1" ht="21" customHeight="1" x14ac:dyDescent="0.25">
      <c r="A168" s="82"/>
      <c r="B168" s="83"/>
      <c r="C168" s="83"/>
      <c r="D168" s="83"/>
      <c r="E168" s="83"/>
      <c r="F168" s="83"/>
      <c r="G168" s="75"/>
      <c r="I168" s="20" t="str">
        <f t="shared" ref="I168:I172" si="17">IF(ISBLANK($A168)=FALSE,$A168,"")</f>
        <v/>
      </c>
      <c r="J168" s="20" t="str">
        <f t="shared" ref="J168:J172" si="18">IF(ISBLANK($A168)=FALSE,"EA","")</f>
        <v/>
      </c>
    </row>
    <row r="169" spans="1:10" s="20" customFormat="1" ht="21" customHeight="1" x14ac:dyDescent="0.25">
      <c r="A169" s="82"/>
      <c r="B169" s="83"/>
      <c r="C169" s="83"/>
      <c r="D169" s="83"/>
      <c r="E169" s="83"/>
      <c r="F169" s="83"/>
      <c r="G169" s="75"/>
      <c r="I169" s="20" t="str">
        <f t="shared" si="17"/>
        <v/>
      </c>
      <c r="J169" s="20" t="str">
        <f t="shared" si="18"/>
        <v/>
      </c>
    </row>
    <row r="170" spans="1:10" s="20" customFormat="1" ht="21" customHeight="1" x14ac:dyDescent="0.25">
      <c r="A170" s="82"/>
      <c r="B170" s="83"/>
      <c r="C170" s="83"/>
      <c r="D170" s="83"/>
      <c r="E170" s="83"/>
      <c r="F170" s="83"/>
      <c r="G170" s="75"/>
      <c r="I170" s="20" t="str">
        <f t="shared" si="17"/>
        <v/>
      </c>
      <c r="J170" s="20" t="str">
        <f t="shared" si="18"/>
        <v/>
      </c>
    </row>
    <row r="171" spans="1:10" s="20" customFormat="1" ht="21" customHeight="1" x14ac:dyDescent="0.25">
      <c r="A171" s="82"/>
      <c r="B171" s="83"/>
      <c r="C171" s="83"/>
      <c r="D171" s="83"/>
      <c r="E171" s="83"/>
      <c r="F171" s="83"/>
      <c r="G171" s="75"/>
      <c r="I171" s="20" t="str">
        <f t="shared" si="17"/>
        <v/>
      </c>
      <c r="J171" s="20" t="str">
        <f t="shared" si="18"/>
        <v/>
      </c>
    </row>
    <row r="172" spans="1:10" s="20" customFormat="1" ht="21" customHeight="1" thickBot="1" x14ac:dyDescent="0.3">
      <c r="A172" s="82"/>
      <c r="B172" s="83"/>
      <c r="C172" s="83"/>
      <c r="D172" s="83"/>
      <c r="E172" s="83"/>
      <c r="F172" s="83"/>
      <c r="G172" s="75"/>
      <c r="I172" s="20" t="str">
        <f t="shared" si="17"/>
        <v/>
      </c>
      <c r="J172" s="20" t="str">
        <f t="shared" si="18"/>
        <v/>
      </c>
    </row>
    <row r="173" spans="1:10" s="20" customFormat="1" ht="21" customHeight="1" thickTop="1" x14ac:dyDescent="0.25">
      <c r="A173" s="140" t="s">
        <v>153</v>
      </c>
      <c r="B173" s="141"/>
      <c r="C173" s="141"/>
      <c r="D173" s="141"/>
      <c r="E173" s="141"/>
      <c r="F173" s="141"/>
      <c r="G173" s="67">
        <f>SUM(G146:G172)</f>
        <v>0</v>
      </c>
      <c r="I173" s="52"/>
    </row>
    <row r="174" spans="1:10" s="20" customFormat="1" ht="6" customHeight="1" x14ac:dyDescent="0.25">
      <c r="A174" s="107"/>
      <c r="B174" s="108"/>
      <c r="C174" s="108"/>
      <c r="D174" s="108"/>
      <c r="E174" s="108"/>
      <c r="F174" s="108"/>
      <c r="G174" s="109"/>
      <c r="I174" s="52" t="str">
        <f t="shared" si="11"/>
        <v/>
      </c>
      <c r="J174" s="20" t="str">
        <f t="shared" si="12"/>
        <v/>
      </c>
    </row>
    <row r="175" spans="1:10" s="20" customFormat="1" ht="48" customHeight="1" x14ac:dyDescent="0.25">
      <c r="A175" s="161" t="s">
        <v>154</v>
      </c>
      <c r="B175" s="126" t="s">
        <v>155</v>
      </c>
      <c r="C175" s="126"/>
      <c r="D175" s="127"/>
      <c r="E175" s="127"/>
      <c r="F175" s="127"/>
      <c r="G175" s="128"/>
      <c r="I175" s="52" t="str">
        <f t="shared" si="11"/>
        <v/>
      </c>
      <c r="J175" s="20" t="str">
        <f t="shared" si="12"/>
        <v/>
      </c>
    </row>
    <row r="176" spans="1:10" s="20" customFormat="1" ht="15.75" customHeight="1" x14ac:dyDescent="0.25">
      <c r="A176" s="161"/>
      <c r="B176" s="12"/>
      <c r="C176" s="13"/>
      <c r="D176" s="1" t="s">
        <v>32</v>
      </c>
      <c r="E176" s="2" t="s">
        <v>33</v>
      </c>
      <c r="F176" s="2" t="s">
        <v>34</v>
      </c>
      <c r="G176" s="9" t="s">
        <v>24</v>
      </c>
      <c r="I176" s="52"/>
    </row>
    <row r="177" spans="1:10" s="20" customFormat="1" ht="21" customHeight="1" x14ac:dyDescent="0.25">
      <c r="A177" s="90" t="s">
        <v>156</v>
      </c>
      <c r="B177" s="91"/>
      <c r="C177" s="91"/>
      <c r="D177" s="74"/>
      <c r="E177" s="34" t="s">
        <v>85</v>
      </c>
      <c r="F177" s="3">
        <v>22</v>
      </c>
      <c r="G177" s="35">
        <f>D177*F177</f>
        <v>0</v>
      </c>
      <c r="I177" s="52" t="str">
        <f t="shared" ref="I177:I187" si="19">IF($G177&gt;0,$A177,"")</f>
        <v/>
      </c>
      <c r="J177" s="20" t="str">
        <f t="shared" ref="J177:J187" si="20">IF(D177&gt;0,E177,"")</f>
        <v/>
      </c>
    </row>
    <row r="178" spans="1:10" s="20" customFormat="1" ht="21" customHeight="1" x14ac:dyDescent="0.25">
      <c r="A178" s="90" t="s">
        <v>176</v>
      </c>
      <c r="B178" s="91"/>
      <c r="C178" s="91"/>
      <c r="D178" s="74"/>
      <c r="E178" s="34" t="s">
        <v>52</v>
      </c>
      <c r="F178" s="3">
        <v>10500</v>
      </c>
      <c r="G178" s="35">
        <f t="shared" ref="G178:G184" si="21">D178*F178</f>
        <v>0</v>
      </c>
      <c r="I178" s="52" t="str">
        <f t="shared" si="19"/>
        <v/>
      </c>
      <c r="J178" s="20" t="str">
        <f t="shared" ref="J178:J186" si="22">IF(D178&gt;0,E178,"")</f>
        <v/>
      </c>
    </row>
    <row r="179" spans="1:10" s="20" customFormat="1" ht="21" customHeight="1" x14ac:dyDescent="0.25">
      <c r="A179" s="90" t="s">
        <v>157</v>
      </c>
      <c r="B179" s="91"/>
      <c r="C179" s="91"/>
      <c r="D179" s="74"/>
      <c r="E179" s="34" t="s">
        <v>158</v>
      </c>
      <c r="F179" s="3">
        <v>20</v>
      </c>
      <c r="G179" s="35">
        <f t="shared" si="21"/>
        <v>0</v>
      </c>
      <c r="I179" s="52" t="str">
        <f t="shared" si="19"/>
        <v/>
      </c>
      <c r="J179" s="20" t="str">
        <f t="shared" si="22"/>
        <v/>
      </c>
    </row>
    <row r="180" spans="1:10" s="20" customFormat="1" ht="21" customHeight="1" x14ac:dyDescent="0.25">
      <c r="A180" s="90" t="s">
        <v>159</v>
      </c>
      <c r="B180" s="91"/>
      <c r="C180" s="91"/>
      <c r="D180" s="74"/>
      <c r="E180" s="34" t="s">
        <v>158</v>
      </c>
      <c r="F180" s="3">
        <v>20</v>
      </c>
      <c r="G180" s="35">
        <f t="shared" si="21"/>
        <v>0</v>
      </c>
      <c r="I180" s="52" t="str">
        <f t="shared" si="19"/>
        <v/>
      </c>
      <c r="J180" s="20" t="str">
        <f t="shared" si="22"/>
        <v/>
      </c>
    </row>
    <row r="181" spans="1:10" s="20" customFormat="1" ht="21" customHeight="1" x14ac:dyDescent="0.25">
      <c r="A181" s="84" t="s">
        <v>160</v>
      </c>
      <c r="B181" s="85"/>
      <c r="C181" s="86"/>
      <c r="D181" s="74"/>
      <c r="E181" s="34" t="s">
        <v>85</v>
      </c>
      <c r="F181" s="3">
        <v>90</v>
      </c>
      <c r="G181" s="35">
        <f t="shared" si="21"/>
        <v>0</v>
      </c>
      <c r="I181" s="52" t="str">
        <f t="shared" si="19"/>
        <v/>
      </c>
      <c r="J181" s="20" t="str">
        <f t="shared" si="22"/>
        <v/>
      </c>
    </row>
    <row r="182" spans="1:10" s="20" customFormat="1" ht="21" customHeight="1" x14ac:dyDescent="0.25">
      <c r="A182" s="90" t="s">
        <v>161</v>
      </c>
      <c r="B182" s="91"/>
      <c r="C182" s="91"/>
      <c r="D182" s="74"/>
      <c r="E182" s="34" t="s">
        <v>95</v>
      </c>
      <c r="F182" s="3">
        <v>40</v>
      </c>
      <c r="G182" s="35">
        <f t="shared" si="21"/>
        <v>0</v>
      </c>
      <c r="I182" s="52" t="str">
        <f t="shared" si="19"/>
        <v/>
      </c>
      <c r="J182" s="20" t="str">
        <f t="shared" si="22"/>
        <v/>
      </c>
    </row>
    <row r="183" spans="1:10" s="20" customFormat="1" ht="21" customHeight="1" x14ac:dyDescent="0.25">
      <c r="A183" s="90" t="s">
        <v>162</v>
      </c>
      <c r="B183" s="91"/>
      <c r="C183" s="91"/>
      <c r="D183" s="74"/>
      <c r="E183" s="34" t="s">
        <v>95</v>
      </c>
      <c r="F183" s="3">
        <v>60</v>
      </c>
      <c r="G183" s="35">
        <f t="shared" si="21"/>
        <v>0</v>
      </c>
      <c r="I183" s="52" t="str">
        <f t="shared" si="19"/>
        <v/>
      </c>
      <c r="J183" s="20" t="str">
        <f t="shared" si="22"/>
        <v/>
      </c>
    </row>
    <row r="184" spans="1:10" s="20" customFormat="1" ht="21" customHeight="1" x14ac:dyDescent="0.25">
      <c r="A184" s="90" t="s">
        <v>163</v>
      </c>
      <c r="B184" s="91"/>
      <c r="C184" s="91"/>
      <c r="D184" s="74"/>
      <c r="E184" s="34" t="s">
        <v>85</v>
      </c>
      <c r="F184" s="3">
        <v>4</v>
      </c>
      <c r="G184" s="35">
        <f t="shared" si="21"/>
        <v>0</v>
      </c>
      <c r="I184" s="52" t="str">
        <f t="shared" si="19"/>
        <v/>
      </c>
      <c r="J184" s="20" t="str">
        <f t="shared" si="22"/>
        <v/>
      </c>
    </row>
    <row r="185" spans="1:10" s="20" customFormat="1" ht="21" customHeight="1" x14ac:dyDescent="0.25">
      <c r="A185" s="90" t="s">
        <v>164</v>
      </c>
      <c r="B185" s="91"/>
      <c r="C185" s="91"/>
      <c r="D185" s="74"/>
      <c r="E185" s="34" t="s">
        <v>36</v>
      </c>
      <c r="F185" s="3">
        <v>15</v>
      </c>
      <c r="G185" s="35">
        <f>D185*F185</f>
        <v>0</v>
      </c>
      <c r="I185" s="52" t="str">
        <f t="shared" si="19"/>
        <v/>
      </c>
      <c r="J185" s="20" t="str">
        <f t="shared" si="22"/>
        <v/>
      </c>
    </row>
    <row r="186" spans="1:10" s="20" customFormat="1" ht="21" customHeight="1" thickBot="1" x14ac:dyDescent="0.3">
      <c r="A186" s="92" t="s">
        <v>165</v>
      </c>
      <c r="B186" s="93"/>
      <c r="C186" s="93"/>
      <c r="D186" s="77"/>
      <c r="E186" s="43" t="s">
        <v>85</v>
      </c>
      <c r="F186" s="44">
        <v>20</v>
      </c>
      <c r="G186" s="45">
        <f t="shared" ref="G186" si="23">D186*F186</f>
        <v>0</v>
      </c>
      <c r="I186" s="52" t="str">
        <f t="shared" si="19"/>
        <v/>
      </c>
      <c r="J186" s="20" t="str">
        <f t="shared" si="22"/>
        <v/>
      </c>
    </row>
    <row r="187" spans="1:10" s="20" customFormat="1" ht="21" customHeight="1" thickTop="1" x14ac:dyDescent="0.25">
      <c r="A187" s="110" t="s">
        <v>166</v>
      </c>
      <c r="B187" s="111"/>
      <c r="C187" s="111"/>
      <c r="D187" s="111"/>
      <c r="E187" s="111"/>
      <c r="F187" s="111"/>
      <c r="G187" s="112"/>
      <c r="I187" s="52" t="str">
        <f t="shared" si="19"/>
        <v/>
      </c>
      <c r="J187" s="20" t="str">
        <f t="shared" si="20"/>
        <v/>
      </c>
    </row>
    <row r="188" spans="1:10" s="20" customFormat="1" ht="21" customHeight="1" x14ac:dyDescent="0.25">
      <c r="A188" s="82"/>
      <c r="B188" s="83"/>
      <c r="C188" s="83"/>
      <c r="D188" s="83"/>
      <c r="E188" s="83"/>
      <c r="F188" s="83"/>
      <c r="G188" s="75"/>
      <c r="I188" s="20" t="str">
        <f>IF(ISBLANK($A188)=FALSE,$A188,"")</f>
        <v/>
      </c>
    </row>
    <row r="189" spans="1:10" s="20" customFormat="1" ht="21" customHeight="1" x14ac:dyDescent="0.25">
      <c r="A189" s="82"/>
      <c r="B189" s="83"/>
      <c r="C189" s="83"/>
      <c r="D189" s="83"/>
      <c r="E189" s="83"/>
      <c r="F189" s="83"/>
      <c r="G189" s="75"/>
      <c r="I189" s="20" t="str">
        <f t="shared" ref="I189:I193" si="24">IF(ISBLANK($A189)=FALSE,$A189,"")</f>
        <v/>
      </c>
    </row>
    <row r="190" spans="1:10" s="20" customFormat="1" ht="21" customHeight="1" x14ac:dyDescent="0.25">
      <c r="A190" s="82"/>
      <c r="B190" s="83"/>
      <c r="C190" s="83"/>
      <c r="D190" s="83"/>
      <c r="E190" s="83"/>
      <c r="F190" s="83"/>
      <c r="G190" s="75"/>
      <c r="I190" s="20" t="str">
        <f t="shared" si="24"/>
        <v/>
      </c>
    </row>
    <row r="191" spans="1:10" s="20" customFormat="1" ht="21" customHeight="1" x14ac:dyDescent="0.25">
      <c r="A191" s="82"/>
      <c r="B191" s="83"/>
      <c r="C191" s="83"/>
      <c r="D191" s="83"/>
      <c r="E191" s="83"/>
      <c r="F191" s="83"/>
      <c r="G191" s="75"/>
      <c r="I191" s="20" t="str">
        <f t="shared" si="24"/>
        <v/>
      </c>
    </row>
    <row r="192" spans="1:10" s="20" customFormat="1" ht="21" customHeight="1" x14ac:dyDescent="0.25">
      <c r="A192" s="82"/>
      <c r="B192" s="83"/>
      <c r="C192" s="83"/>
      <c r="D192" s="83"/>
      <c r="E192" s="83"/>
      <c r="F192" s="83"/>
      <c r="G192" s="75"/>
      <c r="I192" s="20" t="str">
        <f t="shared" si="24"/>
        <v/>
      </c>
    </row>
    <row r="193" spans="1:9" s="20" customFormat="1" ht="21" customHeight="1" thickBot="1" x14ac:dyDescent="0.3">
      <c r="A193" s="82"/>
      <c r="B193" s="83"/>
      <c r="C193" s="83"/>
      <c r="D193" s="83"/>
      <c r="E193" s="83"/>
      <c r="F193" s="83"/>
      <c r="G193" s="81"/>
      <c r="I193" s="20" t="str">
        <f t="shared" si="24"/>
        <v/>
      </c>
    </row>
    <row r="194" spans="1:9" s="20" customFormat="1" ht="21" customHeight="1" thickTop="1" x14ac:dyDescent="0.25">
      <c r="A194" s="140" t="s">
        <v>167</v>
      </c>
      <c r="B194" s="141"/>
      <c r="C194" s="141"/>
      <c r="D194" s="141"/>
      <c r="E194" s="141"/>
      <c r="F194" s="141"/>
      <c r="G194" s="67">
        <f>SUM(G177:G193)</f>
        <v>0</v>
      </c>
      <c r="I194" s="46"/>
    </row>
    <row r="195" spans="1:9" s="20" customFormat="1" ht="6" customHeight="1" thickBot="1" x14ac:dyDescent="0.3">
      <c r="A195" s="94"/>
      <c r="B195" s="95"/>
      <c r="C195" s="95"/>
      <c r="D195" s="95"/>
      <c r="E195" s="95"/>
      <c r="F195" s="95"/>
      <c r="G195" s="96"/>
      <c r="I195" s="46"/>
    </row>
  </sheetData>
  <sheetProtection algorithmName="SHA-512" hashValue="pkUXwQgfz8a2Ban/xD3qC5Yg7MnVFEncdMXNJ6d3I4giwrZs9kyWb+r3BlJJ5aocY6HBRvl3PrSA6yGUry4tzA==" saltValue="IX487607wv4vapSfxUQPHA==" spinCount="100000" sheet="1" selectLockedCells="1"/>
  <mergeCells count="205">
    <mergeCell ref="A194:F194"/>
    <mergeCell ref="A173:F173"/>
    <mergeCell ref="A141:F141"/>
    <mergeCell ref="A130:F130"/>
    <mergeCell ref="A175:A176"/>
    <mergeCell ref="B175:G175"/>
    <mergeCell ref="A177:C177"/>
    <mergeCell ref="A178:C178"/>
    <mergeCell ref="A179:C179"/>
    <mergeCell ref="A180:C180"/>
    <mergeCell ref="A182:C182"/>
    <mergeCell ref="A168:F168"/>
    <mergeCell ref="A169:F169"/>
    <mergeCell ref="A170:F170"/>
    <mergeCell ref="A171:F171"/>
    <mergeCell ref="A153:C153"/>
    <mergeCell ref="A154:C154"/>
    <mergeCell ref="A155:C155"/>
    <mergeCell ref="A183:C183"/>
    <mergeCell ref="A144:A145"/>
    <mergeCell ref="B144:G144"/>
    <mergeCell ref="A146:C146"/>
    <mergeCell ref="A147:C147"/>
    <mergeCell ref="A148:C148"/>
    <mergeCell ref="A149:C149"/>
    <mergeCell ref="A122:C122"/>
    <mergeCell ref="A120:G120"/>
    <mergeCell ref="A121:C121"/>
    <mergeCell ref="A111:C111"/>
    <mergeCell ref="A112:C112"/>
    <mergeCell ref="A113:C113"/>
    <mergeCell ref="A123:G123"/>
    <mergeCell ref="A133:C133"/>
    <mergeCell ref="A134:C134"/>
    <mergeCell ref="A124:C124"/>
    <mergeCell ref="A127:C127"/>
    <mergeCell ref="A128:C128"/>
    <mergeCell ref="A142:G142"/>
    <mergeCell ref="A125:C125"/>
    <mergeCell ref="A87:C87"/>
    <mergeCell ref="A88:C88"/>
    <mergeCell ref="A89:C89"/>
    <mergeCell ref="A90:C90"/>
    <mergeCell ref="A102:C102"/>
    <mergeCell ref="A103:C103"/>
    <mergeCell ref="A104:C104"/>
    <mergeCell ref="A119:F119"/>
    <mergeCell ref="A114:C114"/>
    <mergeCell ref="A115:C115"/>
    <mergeCell ref="A116:C116"/>
    <mergeCell ref="A117:C117"/>
    <mergeCell ref="A118:C118"/>
    <mergeCell ref="A105:C105"/>
    <mergeCell ref="B96:G96"/>
    <mergeCell ref="A106:F106"/>
    <mergeCell ref="A91:F91"/>
    <mergeCell ref="A92:G92"/>
    <mergeCell ref="B94:G94"/>
    <mergeCell ref="B95:G95"/>
    <mergeCell ref="B108:G108"/>
    <mergeCell ref="A108:A109"/>
    <mergeCell ref="C4:D4"/>
    <mergeCell ref="F4:G4"/>
    <mergeCell ref="C5:D5"/>
    <mergeCell ref="F5:G5"/>
    <mergeCell ref="A157:C157"/>
    <mergeCell ref="A45:A46"/>
    <mergeCell ref="C9:D9"/>
    <mergeCell ref="F9:G9"/>
    <mergeCell ref="A47:C47"/>
    <mergeCell ref="A48:C48"/>
    <mergeCell ref="A64:C64"/>
    <mergeCell ref="A65:C65"/>
    <mergeCell ref="A66:C66"/>
    <mergeCell ref="A67:C67"/>
    <mergeCell ref="A68:C68"/>
    <mergeCell ref="A69:C69"/>
    <mergeCell ref="A70:C70"/>
    <mergeCell ref="B45:G45"/>
    <mergeCell ref="A43:G43"/>
    <mergeCell ref="F10:G10"/>
    <mergeCell ref="C6:D6"/>
    <mergeCell ref="F6:G6"/>
    <mergeCell ref="C7:D7"/>
    <mergeCell ref="F7:G7"/>
    <mergeCell ref="A82:F82"/>
    <mergeCell ref="A14:F14"/>
    <mergeCell ref="A12:F12"/>
    <mergeCell ref="A13:F13"/>
    <mergeCell ref="A17:G17"/>
    <mergeCell ref="A27:C27"/>
    <mergeCell ref="A28:C28"/>
    <mergeCell ref="A29:C29"/>
    <mergeCell ref="D54:F54"/>
    <mergeCell ref="A53:C53"/>
    <mergeCell ref="A54:C54"/>
    <mergeCell ref="A20:C20"/>
    <mergeCell ref="A21:C21"/>
    <mergeCell ref="A22:C22"/>
    <mergeCell ref="A23:C23"/>
    <mergeCell ref="A24:C24"/>
    <mergeCell ref="A25:C25"/>
    <mergeCell ref="A26:C26"/>
    <mergeCell ref="A31:F31"/>
    <mergeCell ref="A74:C74"/>
    <mergeCell ref="A80:C80"/>
    <mergeCell ref="A81:C81"/>
    <mergeCell ref="D81:F81"/>
    <mergeCell ref="A32:F32"/>
    <mergeCell ref="A78:C78"/>
    <mergeCell ref="A79:C79"/>
    <mergeCell ref="A71:C71"/>
    <mergeCell ref="A72:C72"/>
    <mergeCell ref="A73:C73"/>
    <mergeCell ref="C8:D8"/>
    <mergeCell ref="F8:G8"/>
    <mergeCell ref="B30:F30"/>
    <mergeCell ref="A33:G33"/>
    <mergeCell ref="B57:G57"/>
    <mergeCell ref="A34:C34"/>
    <mergeCell ref="A35:C35"/>
    <mergeCell ref="A36:C36"/>
    <mergeCell ref="A37:C37"/>
    <mergeCell ref="A38:C38"/>
    <mergeCell ref="A55:F55"/>
    <mergeCell ref="A75:C75"/>
    <mergeCell ref="A76:C76"/>
    <mergeCell ref="A77:C77"/>
    <mergeCell ref="A57:A58"/>
    <mergeCell ref="A59:C59"/>
    <mergeCell ref="A60:C60"/>
    <mergeCell ref="A61:C61"/>
    <mergeCell ref="A62:C62"/>
    <mergeCell ref="A63:C63"/>
    <mergeCell ref="A174:G174"/>
    <mergeCell ref="A129:C129"/>
    <mergeCell ref="A132:C132"/>
    <mergeCell ref="A56:G56"/>
    <mergeCell ref="A110:C110"/>
    <mergeCell ref="A139:C139"/>
    <mergeCell ref="A140:C140"/>
    <mergeCell ref="A11:G11"/>
    <mergeCell ref="D118:F118"/>
    <mergeCell ref="A39:C39"/>
    <mergeCell ref="A40:C40"/>
    <mergeCell ref="A41:C41"/>
    <mergeCell ref="A42:C42"/>
    <mergeCell ref="A49:C49"/>
    <mergeCell ref="A50:C50"/>
    <mergeCell ref="A51:C51"/>
    <mergeCell ref="A52:C52"/>
    <mergeCell ref="A107:G107"/>
    <mergeCell ref="A83:G83"/>
    <mergeCell ref="A98:C98"/>
    <mergeCell ref="A99:C99"/>
    <mergeCell ref="A100:C100"/>
    <mergeCell ref="A101:C101"/>
    <mergeCell ref="A86:C86"/>
    <mergeCell ref="A1:G1"/>
    <mergeCell ref="A15:G15"/>
    <mergeCell ref="A16:G16"/>
    <mergeCell ref="A126:G126"/>
    <mergeCell ref="A131:G131"/>
    <mergeCell ref="A187:G187"/>
    <mergeCell ref="D105:F105"/>
    <mergeCell ref="A2:G2"/>
    <mergeCell ref="A3:G3"/>
    <mergeCell ref="A143:G143"/>
    <mergeCell ref="A93:G93"/>
    <mergeCell ref="A44:G44"/>
    <mergeCell ref="A18:C18"/>
    <mergeCell ref="A84:A85"/>
    <mergeCell ref="B84:G84"/>
    <mergeCell ref="A94:A97"/>
    <mergeCell ref="A184:C184"/>
    <mergeCell ref="A185:C185"/>
    <mergeCell ref="A186:C186"/>
    <mergeCell ref="A172:F172"/>
    <mergeCell ref="A151:C151"/>
    <mergeCell ref="A152:C152"/>
    <mergeCell ref="A156:G156"/>
    <mergeCell ref="A190:F190"/>
    <mergeCell ref="A191:F191"/>
    <mergeCell ref="A19:C19"/>
    <mergeCell ref="A192:F192"/>
    <mergeCell ref="A166:G166"/>
    <mergeCell ref="A167:F167"/>
    <mergeCell ref="A162:C162"/>
    <mergeCell ref="A165:C165"/>
    <mergeCell ref="A195:G195"/>
    <mergeCell ref="A193:F193"/>
    <mergeCell ref="A188:F188"/>
    <mergeCell ref="A189:F189"/>
    <mergeCell ref="A135:C135"/>
    <mergeCell ref="A136:C136"/>
    <mergeCell ref="A159:C159"/>
    <mergeCell ref="A160:C160"/>
    <mergeCell ref="A161:C161"/>
    <mergeCell ref="A158:C158"/>
    <mergeCell ref="A150:C150"/>
    <mergeCell ref="A163:C163"/>
    <mergeCell ref="A164:C164"/>
    <mergeCell ref="A181:C181"/>
    <mergeCell ref="A137:C137"/>
    <mergeCell ref="A138:C138"/>
  </mergeCells>
  <conditionalFormatting sqref="A19:C19 A45:A46">
    <cfRule type="expression" dxfId="7" priority="2">
      <formula>$C$9&lt;&gt;"City of Franklin"</formula>
    </cfRule>
  </conditionalFormatting>
  <conditionalFormatting sqref="A45:A46">
    <cfRule type="cellIs" dxfId="6" priority="1" operator="equal">
      <formula>"I. CITY WATER"</formula>
    </cfRule>
  </conditionalFormatting>
  <conditionalFormatting sqref="A45:G55">
    <cfRule type="expression" dxfId="5" priority="3">
      <formula>$C$9&lt;&gt;"City of Franklin"</formula>
    </cfRule>
  </conditionalFormatting>
  <conditionalFormatting sqref="A2:G200">
    <cfRule type="expression" dxfId="4" priority="4">
      <formula>AND(CELL("protect",A2)=0,ISBLANK(A2))</formula>
    </cfRule>
    <cfRule type="expression" dxfId="3" priority="53">
      <formula>CELL("protect",A2)=0</formula>
    </cfRule>
  </conditionalFormatting>
  <dataValidations count="5">
    <dataValidation type="whole" operator="greaterThanOrEqual" allowBlank="1" showInputMessage="1" showErrorMessage="1" sqref="D128:D129 G167:G172 F157:F158 G188:G193 D146:D155 D157:D165 D133:D140 D125 D110:D117 D98:D104 D86:D90 G54 D47:D53 D59:D80 G81 D177:D186" xr:uid="{617E40F7-EF60-488F-9205-D118B018503C}">
      <formula1>0</formula1>
    </dataValidation>
    <dataValidation type="decimal" operator="greaterThanOrEqual" allowBlank="1" showInputMessage="1" showErrorMessage="1" sqref="D81" xr:uid="{19EBA07F-CD21-4100-9A7B-777432299A03}">
      <formula1>0</formula1>
    </dataValidation>
    <dataValidation type="whole" operator="greaterThanOrEqual" allowBlank="1" showInputMessage="1" showErrorMessage="1" prompt="Each driveway connection to an existing street (public or private) that is to be added, modified, or removed should be counted as one Street Access." sqref="D122" xr:uid="{F9ACC562-C530-4E36-9F20-8268B12ED498}">
      <formula1>0</formula1>
    </dataValidation>
    <dataValidation type="decimal" operator="greaterThanOrEqual" allowBlank="1" showInputMessage="1" showErrorMessage="1" prompt="This should be the total area inside the limits of disturbance." sqref="C10" xr:uid="{AEEC5A36-67EF-4D6B-BC44-64AD6461CBDA}">
      <formula1>0</formula1>
    </dataValidation>
    <dataValidation type="list" allowBlank="1" showInputMessage="1" showErrorMessage="1" sqref="C9:D9" xr:uid="{A6C01E71-2E53-46A6-8F93-DF2AAD945868}">
      <formula1>"City of Franklin, Mallory Valley, Milcrofton, HB &amp; TS"</formula1>
    </dataValidation>
  </dataValidations>
  <pageMargins left="0.47" right="0.36" top="0.73" bottom="0.62" header="0.37" footer="0.34"/>
  <pageSetup scale="63" fitToHeight="0" orientation="portrait" r:id="rId1"/>
  <headerFooter alignWithMargins="0">
    <oddHeader xml:space="preserve">&amp;LCity of Franklin&amp;CSurety Calcutions&amp;R&amp;D
</oddHeader>
    <oddFooter>&amp;R&amp;"Times New Roman,Italic" Sheet &amp;P of 4</oddFooter>
  </headerFooter>
  <rowBreaks count="3" manualBreakCount="3">
    <brk id="43" max="6" man="1"/>
    <brk id="92" max="6" man="1"/>
    <brk id="142"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FA9D-B6E3-4DAF-88B2-E19B431AFB30}">
  <sheetPr>
    <pageSetUpPr fitToPage="1"/>
  </sheetPr>
  <dimension ref="A1:G251"/>
  <sheetViews>
    <sheetView workbookViewId="0">
      <selection activeCell="K5" sqref="J5:K5"/>
    </sheetView>
  </sheetViews>
  <sheetFormatPr defaultColWidth="9.140625" defaultRowHeight="15.75" x14ac:dyDescent="0.25"/>
  <cols>
    <col min="1" max="1" width="27.7109375" style="28" customWidth="1"/>
    <col min="2" max="2" width="24.85546875" style="28" customWidth="1"/>
    <col min="3" max="3" width="28.7109375" style="28" customWidth="1"/>
    <col min="4" max="4" width="22.7109375" style="32" customWidth="1"/>
    <col min="5" max="7" width="0" style="28" hidden="1" customWidth="1"/>
    <col min="8" max="16384" width="9.140625" style="28"/>
  </cols>
  <sheetData>
    <row r="1" spans="1:4" ht="48" customHeight="1" x14ac:dyDescent="0.25">
      <c r="A1" s="180"/>
      <c r="B1" s="181" t="s">
        <v>168</v>
      </c>
      <c r="C1" s="181"/>
      <c r="D1" s="181"/>
    </row>
    <row r="2" spans="1:4" ht="20.100000000000001" customHeight="1" x14ac:dyDescent="0.25">
      <c r="A2" s="180"/>
      <c r="B2" s="58" t="s">
        <v>3</v>
      </c>
      <c r="C2" s="176" t="str">
        <f>IF('Surety Calculations Form'!C4="","",'Surety Calculations Form'!C4)</f>
        <v/>
      </c>
      <c r="D2" s="176"/>
    </row>
    <row r="3" spans="1:4" ht="20.100000000000001" customHeight="1" x14ac:dyDescent="0.25">
      <c r="A3" s="180"/>
      <c r="B3" s="58" t="s">
        <v>5</v>
      </c>
      <c r="C3" s="176" t="str">
        <f>IF('Surety Calculations Form'!C5="","",'Surety Calculations Form'!C5)</f>
        <v/>
      </c>
      <c r="D3" s="176"/>
    </row>
    <row r="4" spans="1:4" ht="20.100000000000001" customHeight="1" x14ac:dyDescent="0.25">
      <c r="A4" s="180"/>
      <c r="B4" s="58" t="s">
        <v>7</v>
      </c>
      <c r="C4" s="176" t="str">
        <f>IF('Surety Calculations Form'!C6="","",'Surety Calculations Form'!C6)</f>
        <v/>
      </c>
      <c r="D4" s="176"/>
    </row>
    <row r="5" spans="1:4" ht="20.100000000000001" customHeight="1" x14ac:dyDescent="0.25">
      <c r="A5" s="180"/>
      <c r="B5" s="58" t="s">
        <v>4</v>
      </c>
      <c r="C5" s="176" t="str">
        <f>IF('Surety Calculations Form'!F4="","",'Surety Calculations Form'!F4)</f>
        <v/>
      </c>
      <c r="D5" s="176"/>
    </row>
    <row r="6" spans="1:4" ht="20.100000000000001" customHeight="1" x14ac:dyDescent="0.25">
      <c r="A6" s="180"/>
      <c r="B6" s="58" t="s">
        <v>6</v>
      </c>
      <c r="C6" s="176" t="str">
        <f>IF('Surety Calculations Form'!F5="","",'Surety Calculations Form'!F5)</f>
        <v/>
      </c>
      <c r="D6" s="176"/>
    </row>
    <row r="7" spans="1:4" ht="20.100000000000001" customHeight="1" x14ac:dyDescent="0.25">
      <c r="A7" s="180"/>
      <c r="B7" s="59" t="s">
        <v>8</v>
      </c>
      <c r="C7" s="176" t="str">
        <f>IF('Surety Calculations Form'!F6="","",'Surety Calculations Form'!F6)</f>
        <v/>
      </c>
      <c r="D7" s="176"/>
    </row>
    <row r="8" spans="1:4" ht="20.100000000000001" customHeight="1" x14ac:dyDescent="0.25">
      <c r="A8" s="180"/>
      <c r="B8" s="58" t="s">
        <v>11</v>
      </c>
      <c r="C8" s="176" t="str">
        <f>IF('Surety Calculations Form'!C8="","",'Surety Calculations Form'!C8)</f>
        <v/>
      </c>
      <c r="D8" s="176"/>
    </row>
    <row r="9" spans="1:4" ht="20.100000000000001" customHeight="1" x14ac:dyDescent="0.25">
      <c r="A9" s="180"/>
      <c r="B9" s="58" t="s">
        <v>12</v>
      </c>
      <c r="C9" s="176" t="str">
        <f>IF('Surety Calculations Form'!C9="","",'Surety Calculations Form'!C9)</f>
        <v/>
      </c>
      <c r="D9" s="176"/>
    </row>
    <row r="10" spans="1:4" s="29" customFormat="1" ht="20.100000000000001" customHeight="1" x14ac:dyDescent="0.25">
      <c r="A10" s="180"/>
      <c r="B10" s="58" t="s">
        <v>14</v>
      </c>
      <c r="C10" s="176" t="str">
        <f>IF('Surety Calculations Form'!C10="","",'Surety Calculations Form'!C10)</f>
        <v/>
      </c>
      <c r="D10" s="176"/>
    </row>
    <row r="11" spans="1:4" s="30" customFormat="1" ht="6" customHeight="1" x14ac:dyDescent="0.25">
      <c r="A11" s="166"/>
      <c r="B11" s="166"/>
      <c r="C11" s="166"/>
      <c r="D11" s="166"/>
    </row>
    <row r="12" spans="1:4" s="30" customFormat="1" ht="20.100000000000001" customHeight="1" x14ac:dyDescent="0.25">
      <c r="A12" s="171" t="s">
        <v>31</v>
      </c>
      <c r="B12" s="171"/>
      <c r="C12" s="171"/>
      <c r="D12" s="53" t="s">
        <v>32</v>
      </c>
    </row>
    <row r="13" spans="1:4" s="30" customFormat="1" ht="20.100000000000001" customHeight="1" x14ac:dyDescent="0.25">
      <c r="A13" s="168" t="str">
        <f>'Surety Calculations Form'!$A35</f>
        <v xml:space="preserve">I. WATER MAIN (MIN $1,000) </v>
      </c>
      <c r="B13" s="169"/>
      <c r="C13" s="170"/>
      <c r="D13" s="54" t="str">
        <f>IF('Surety Calculations Form'!G35="","",'Surety Calculations Form'!G35)</f>
        <v>--- n/a ---</v>
      </c>
    </row>
    <row r="14" spans="1:4" s="30" customFormat="1" ht="20.100000000000001" customHeight="1" x14ac:dyDescent="0.25">
      <c r="A14" s="168" t="str">
        <f>'Surety Calculations Form'!$A36</f>
        <v>IIa. WASTEWATER: GRAVITY MAIN (Min $1,000)</v>
      </c>
      <c r="B14" s="169"/>
      <c r="C14" s="170"/>
      <c r="D14" s="54" t="str">
        <f>IF('Surety Calculations Form'!G36="","",'Surety Calculations Form'!G36)</f>
        <v>----------</v>
      </c>
    </row>
    <row r="15" spans="1:4" s="30" customFormat="1" ht="20.100000000000001" customHeight="1" x14ac:dyDescent="0.25">
      <c r="A15" s="168" t="str">
        <f>'Surety Calculations Form'!$A37</f>
        <v>IIb. WASTEWATER: FORCE MAIN (Min $1,000)</v>
      </c>
      <c r="B15" s="169"/>
      <c r="C15" s="170"/>
      <c r="D15" s="54" t="str">
        <f>IF('Surety Calculations Form'!G37="","",'Surety Calculations Form'!G37)</f>
        <v>----------</v>
      </c>
    </row>
    <row r="16" spans="1:4" s="30" customFormat="1" ht="20.100000000000001" customHeight="1" x14ac:dyDescent="0.25">
      <c r="A16" s="168" t="str">
        <f>'Surety Calculations Form'!$A38</f>
        <v>IIc. RECLAIMED WATER (Min $1,000)</v>
      </c>
      <c r="B16" s="169"/>
      <c r="C16" s="170"/>
      <c r="D16" s="54" t="str">
        <f>IF('Surety Calculations Form'!G38="","",'Surety Calculations Form'!G38)</f>
        <v>----------</v>
      </c>
    </row>
    <row r="17" spans="1:4" s="30" customFormat="1" ht="20.100000000000001" customHeight="1" x14ac:dyDescent="0.25">
      <c r="A17" s="168" t="str">
        <f>'Surety Calculations Form'!$A39</f>
        <v>III. ROADWAY INPSECTION (MIN $1,000 - BASED ON 12' EQUIVALENT LANE WIDTH)</v>
      </c>
      <c r="B17" s="169"/>
      <c r="C17" s="170"/>
      <c r="D17" s="54" t="str">
        <f>IF('Surety Calculations Form'!G39="","",'Surety Calculations Form'!G39)</f>
        <v>----------</v>
      </c>
    </row>
    <row r="18" spans="1:4" s="30" customFormat="1" ht="20.100000000000001" customHeight="1" x14ac:dyDescent="0.25">
      <c r="A18" s="168" t="str">
        <f>'Surety Calculations Form'!$A40</f>
        <v xml:space="preserve">VIa. DRAINAGE INSPECTION - STORM PIPE </v>
      </c>
      <c r="B18" s="169"/>
      <c r="C18" s="170"/>
      <c r="D18" s="54" t="str">
        <f>IF('Surety Calculations Form'!G40="","",'Surety Calculations Form'!G40)</f>
        <v>----------</v>
      </c>
    </row>
    <row r="19" spans="1:4" s="30" customFormat="1" ht="20.100000000000001" customHeight="1" x14ac:dyDescent="0.25">
      <c r="A19" s="168" t="str">
        <f>'Surety Calculations Form'!$A41</f>
        <v>VIb. DRAINAGE INSPECTION - DETENTION POND</v>
      </c>
      <c r="B19" s="169"/>
      <c r="C19" s="170"/>
      <c r="D19" s="54" t="str">
        <f>IF('Surety Calculations Form'!G41="","",'Surety Calculations Form'!G41)</f>
        <v>----------</v>
      </c>
    </row>
    <row r="20" spans="1:4" s="30" customFormat="1" ht="20.100000000000001" customHeight="1" x14ac:dyDescent="0.25">
      <c r="A20" s="168" t="str">
        <f>'Surety Calculations Form'!$A42</f>
        <v>VIc. DRAINAGE INSPECTION - DITCH WORK (BASED ON 10' EQUIVALENT WIDTH)</v>
      </c>
      <c r="B20" s="169"/>
      <c r="C20" s="170"/>
      <c r="D20" s="54" t="str">
        <f>IF('Surety Calculations Form'!G42="","",'Surety Calculations Form'!G42)</f>
        <v>----------</v>
      </c>
    </row>
    <row r="21" spans="1:4" s="30" customFormat="1" ht="6" customHeight="1" x14ac:dyDescent="0.25">
      <c r="A21" s="166"/>
      <c r="B21" s="166"/>
      <c r="C21" s="166"/>
      <c r="D21" s="166"/>
    </row>
    <row r="22" spans="1:4" s="30" customFormat="1" ht="41.25" customHeight="1" x14ac:dyDescent="0.25">
      <c r="A22" s="182" t="s">
        <v>169</v>
      </c>
      <c r="B22" s="183"/>
      <c r="C22" s="183"/>
      <c r="D22" s="184"/>
    </row>
    <row r="23" spans="1:4" s="33" customFormat="1" ht="20.100000000000001" customHeight="1" x14ac:dyDescent="0.25">
      <c r="A23" s="167" t="s">
        <v>170</v>
      </c>
      <c r="B23" s="167"/>
      <c r="C23" s="167"/>
      <c r="D23" s="167"/>
    </row>
    <row r="24" spans="1:4" s="31" customFormat="1" ht="20.100000000000001" customHeight="1" x14ac:dyDescent="0.25">
      <c r="A24" s="172" t="str">
        <f>('Surety Calculations Form'!$A19)</f>
        <v>SELECT WATER DISTRICT (see header section above)</v>
      </c>
      <c r="B24" s="172"/>
      <c r="C24" s="172"/>
      <c r="D24" s="55" t="str">
        <f>IF(ISNUMBER('Surety Calculations Form'!$G19)=TRUE,'Surety Calculations Form'!$G19,"")</f>
        <v/>
      </c>
    </row>
    <row r="25" spans="1:4" s="31" customFormat="1" ht="20.100000000000001" customHeight="1" x14ac:dyDescent="0.25">
      <c r="A25" s="172" t="str">
        <f>('Surety Calculations Form'!A20)</f>
        <v>II. CITY SEWER</v>
      </c>
      <c r="B25" s="172"/>
      <c r="C25" s="172"/>
      <c r="D25" s="55" t="str">
        <f>IF(ISNUMBER('Surety Calculations Form'!$G20)=TRUE,'Surety Calculations Form'!$G20,"")</f>
        <v/>
      </c>
    </row>
    <row r="26" spans="1:4" s="31" customFormat="1" ht="20.100000000000001" customHeight="1" x14ac:dyDescent="0.25">
      <c r="A26" s="172" t="str">
        <f>('Surety Calculations Form'!A21)</f>
        <v xml:space="preserve">III. PUBLIC SIDEWALK: </v>
      </c>
      <c r="B26" s="172"/>
      <c r="C26" s="172"/>
      <c r="D26" s="55" t="str">
        <f>IF(ISNUMBER('Surety Calculations Form'!$G21)=TRUE,'Surety Calculations Form'!$G21,"")</f>
        <v/>
      </c>
    </row>
    <row r="27" spans="1:4" s="31" customFormat="1" ht="20.100000000000001" customHeight="1" x14ac:dyDescent="0.25">
      <c r="A27" s="172" t="str">
        <f>('Surety Calculations Form'!A22)</f>
        <v>IV. CITY STREETS</v>
      </c>
      <c r="B27" s="172"/>
      <c r="C27" s="172"/>
      <c r="D27" s="55" t="str">
        <f>IF(ISNUMBER('Surety Calculations Form'!$G22)=TRUE,'Surety Calculations Form'!$G22,"")</f>
        <v/>
      </c>
    </row>
    <row r="28" spans="1:4" s="31" customFormat="1" ht="20.100000000000001" customHeight="1" x14ac:dyDescent="0.25">
      <c r="A28" s="172" t="str">
        <f>('Surety Calculations Form'!A23)</f>
        <v>V. PRIVATE STREETS (INCLUDING SHARED ACCESS)</v>
      </c>
      <c r="B28" s="172"/>
      <c r="C28" s="172"/>
      <c r="D28" s="55" t="str">
        <f>IF(ISNUMBER('Surety Calculations Form'!$G23)=TRUE,'Surety Calculations Form'!$G23,"")</f>
        <v/>
      </c>
    </row>
    <row r="29" spans="1:4" s="31" customFormat="1" ht="20.100000000000001" customHeight="1" x14ac:dyDescent="0.25">
      <c r="A29" s="172" t="str">
        <f>('Surety Calculations Form'!A24)</f>
        <v>VI. STREET ACCESS</v>
      </c>
      <c r="B29" s="172"/>
      <c r="C29" s="172"/>
      <c r="D29" s="55" t="str">
        <f>IF(ISNUMBER('Surety Calculations Form'!$G24)=TRUE,'Surety Calculations Form'!$G24,"")</f>
        <v/>
      </c>
    </row>
    <row r="30" spans="1:4" s="31" customFormat="1" ht="20.100000000000001" customHeight="1" x14ac:dyDescent="0.25">
      <c r="A30" s="172" t="str">
        <f>('Surety Calculations Form'!A25)</f>
        <v>VII. TEMPORARY TURNAROUNDS</v>
      </c>
      <c r="B30" s="172"/>
      <c r="C30" s="172"/>
      <c r="D30" s="55" t="str">
        <f>IF(ISNUMBER('Surety Calculations Form'!$G25)=TRUE,'Surety Calculations Form'!$G25,"")</f>
        <v/>
      </c>
    </row>
    <row r="31" spans="1:4" s="31" customFormat="1" ht="20.100000000000001" customHeight="1" x14ac:dyDescent="0.25">
      <c r="A31" s="172" t="str">
        <f>('Surety Calculations Form'!A26)</f>
        <v>VIII. TRAFFIC SIGNALS</v>
      </c>
      <c r="B31" s="172"/>
      <c r="C31" s="172"/>
      <c r="D31" s="55" t="str">
        <f>IF(ISNUMBER('Surety Calculations Form'!$G26)=TRUE,'Surety Calculations Form'!$G26,"")</f>
        <v/>
      </c>
    </row>
    <row r="32" spans="1:4" s="31" customFormat="1" ht="20.100000000000001" customHeight="1" x14ac:dyDescent="0.25">
      <c r="A32" s="172" t="str">
        <f>('Surety Calculations Form'!A27)</f>
        <v>IX.  I.T.S. ELEMENTS</v>
      </c>
      <c r="B32" s="172"/>
      <c r="C32" s="172"/>
      <c r="D32" s="55" t="str">
        <f>IF(ISNUMBER('Surety Calculations Form'!$G27)=TRUE,'Surety Calculations Form'!$G27,"")</f>
        <v/>
      </c>
    </row>
    <row r="33" spans="1:7" s="31" customFormat="1" ht="20.100000000000001" customHeight="1" x14ac:dyDescent="0.25">
      <c r="A33" s="172" t="str">
        <f>('Surety Calculations Form'!A28)</f>
        <v>X. STORMWATER DRAINAGE</v>
      </c>
      <c r="B33" s="172"/>
      <c r="C33" s="172"/>
      <c r="D33" s="55" t="str">
        <f>IF(ISNUMBER('Surety Calculations Form'!$G28)=TRUE,'Surety Calculations Form'!$G28,"")</f>
        <v/>
      </c>
    </row>
    <row r="34" spans="1:7" s="31" customFormat="1" ht="20.100000000000001" customHeight="1" x14ac:dyDescent="0.25">
      <c r="A34" s="172" t="str">
        <f>('Surety Calculations Form'!A29)</f>
        <v>XI. GREEN INFRASTRUCTURE</v>
      </c>
      <c r="B34" s="172"/>
      <c r="C34" s="172"/>
      <c r="D34" s="55" t="str">
        <f>IF(ISNUMBER('Surety Calculations Form'!$G29)=TRUE,'Surety Calculations Form'!$G29,"")</f>
        <v/>
      </c>
    </row>
    <row r="35" spans="1:7" s="30" customFormat="1" ht="81.75" customHeight="1" x14ac:dyDescent="0.25">
      <c r="A35" s="177" t="s">
        <v>171</v>
      </c>
      <c r="B35" s="178"/>
      <c r="C35" s="178"/>
      <c r="D35" s="179"/>
    </row>
    <row r="36" spans="1:7" s="30" customFormat="1" ht="124.5" customHeight="1" x14ac:dyDescent="0.25">
      <c r="A36" s="165" t="s">
        <v>172</v>
      </c>
      <c r="B36" s="165"/>
      <c r="C36" s="165"/>
      <c r="D36" s="165"/>
    </row>
    <row r="37" spans="1:7" s="30" customFormat="1" ht="20.100000000000001" customHeight="1" x14ac:dyDescent="0.25">
      <c r="A37" s="173" t="s">
        <v>173</v>
      </c>
      <c r="B37" s="174"/>
      <c r="C37" s="175"/>
      <c r="D37" s="57" t="s">
        <v>174</v>
      </c>
    </row>
    <row r="38" spans="1:7" s="62" customFormat="1" ht="20.100000000000001" customHeight="1" x14ac:dyDescent="0.25">
      <c r="A38" s="163" t="str" cm="1">
        <f t="array" ref="A38">PROPER(IFERROR(IF(ROWS(B$38:B38)&gt;COUNTA('Surety Calculations Form'!I:I),"",INDEX('Surety Calculations Form'!I:I,SMALL(IF('Surety Calculations Form'!$I$47:$I$191&lt;&gt;"",ROW('Surety Calculations Form'!$I$47:$I$191)),ROWS(B$38:B38)))),""))</f>
        <v/>
      </c>
      <c r="B38" s="163"/>
      <c r="C38" s="163"/>
      <c r="D38" s="61" t="str">
        <f>CONCATENATE(E38," ",F38)</f>
        <v xml:space="preserve"> </v>
      </c>
      <c r="E38" s="62" t="str">
        <f>IF(ISNUMBER(IFERROR(VLOOKUP(A38,'Surety Calculations Form'!$A$47:$G$193,4,FALSE),""))=TRUE,IFERROR(VLOOKUP(A38,'Surety Calculations Form'!$A$47:$G$193,4,FALSE),""),"")</f>
        <v/>
      </c>
      <c r="F38" s="62" t="str">
        <f>IF(ISNUMBER(IFERROR(VLOOKUP(A38,'Surety Calculations Form'!$A$47:$G$193,4,FALSE),""))=TRUE,IFERROR(VLOOKUP(A38,'Surety Calculations Form'!$A$47:$J$193,10,FALSE),""),"")</f>
        <v/>
      </c>
      <c r="G38" s="62">
        <f>IF(A38&lt;&gt;"",1,0)</f>
        <v>0</v>
      </c>
    </row>
    <row r="39" spans="1:7" s="62" customFormat="1" ht="20.100000000000001" customHeight="1" x14ac:dyDescent="0.25">
      <c r="A39" s="164" t="str" cm="1">
        <f t="array" ref="A39">PROPER(IFERROR(IF(ROWS(B$38:B39)&gt;COUNTA('Surety Calculations Form'!I:I),"",INDEX('Surety Calculations Form'!I:I,SMALL(IF('Surety Calculations Form'!$I$47:$I$191&lt;&gt;"",ROW('Surety Calculations Form'!$I$47:$I$191)),ROWS(B$38:B39)))),""))</f>
        <v/>
      </c>
      <c r="B39" s="164"/>
      <c r="C39" s="164"/>
      <c r="D39" s="61" t="str">
        <f t="shared" ref="D39:D102" si="0">CONCATENATE(E39," ",F39)</f>
        <v xml:space="preserve"> </v>
      </c>
      <c r="E39" s="62" t="str">
        <f>IF(ISNUMBER(IFERROR(VLOOKUP(A39,'Surety Calculations Form'!$A$47:$G$193,4,FALSE),""))=TRUE,IFERROR(VLOOKUP(A39,'Surety Calculations Form'!$A$47:$G$193,4,FALSE),""),"")</f>
        <v/>
      </c>
      <c r="F39" s="62" t="str">
        <f>IF(ISNUMBER(IFERROR(VLOOKUP(A39,'Surety Calculations Form'!$A$47:$G$193,4,FALSE),""))=TRUE,IFERROR(VLOOKUP(A39,'Surety Calculations Form'!$A$47:$J$193,10,FALSE),""),"")</f>
        <v/>
      </c>
      <c r="G39" s="62">
        <f t="shared" ref="G39:G102" si="1">IF(A39&lt;&gt;"",1,0)</f>
        <v>0</v>
      </c>
    </row>
    <row r="40" spans="1:7" s="62" customFormat="1" ht="20.100000000000001" customHeight="1" x14ac:dyDescent="0.25">
      <c r="A40" s="164" t="str" cm="1">
        <f t="array" ref="A40">PROPER(IFERROR(IF(ROWS(B$38:B40)&gt;COUNTA('Surety Calculations Form'!I:I),"",INDEX('Surety Calculations Form'!I:I,SMALL(IF('Surety Calculations Form'!$I$47:$I$191&lt;&gt;"",ROW('Surety Calculations Form'!$I$47:$I$191)),ROWS(B$38:B40)))),""))</f>
        <v/>
      </c>
      <c r="B40" s="164"/>
      <c r="C40" s="164"/>
      <c r="D40" s="61" t="str">
        <f t="shared" si="0"/>
        <v xml:space="preserve"> </v>
      </c>
      <c r="E40" s="62" t="str">
        <f>IF(ISNUMBER(IFERROR(VLOOKUP(A40,'Surety Calculations Form'!$A$47:$G$193,4,FALSE),""))=TRUE,IFERROR(VLOOKUP(A40,'Surety Calculations Form'!$A$47:$G$193,4,FALSE),""),"")</f>
        <v/>
      </c>
      <c r="F40" s="62" t="str">
        <f>IF(ISNUMBER(IFERROR(VLOOKUP(A40,'Surety Calculations Form'!$A$47:$G$193,4,FALSE),""))=TRUE,IFERROR(VLOOKUP(A40,'Surety Calculations Form'!$A$47:$J$193,10,FALSE),""),"")</f>
        <v/>
      </c>
      <c r="G40" s="62">
        <f t="shared" si="1"/>
        <v>0</v>
      </c>
    </row>
    <row r="41" spans="1:7" s="62" customFormat="1" ht="20.100000000000001" customHeight="1" x14ac:dyDescent="0.25">
      <c r="A41" s="164" t="str" cm="1">
        <f t="array" ref="A41">PROPER(IFERROR(IF(ROWS(B$38:B41)&gt;COUNTA('Surety Calculations Form'!I:I),"",INDEX('Surety Calculations Form'!I:I,SMALL(IF('Surety Calculations Form'!$I$47:$I$191&lt;&gt;"",ROW('Surety Calculations Form'!$I$47:$I$191)),ROWS(B$38:B41)))),""))</f>
        <v/>
      </c>
      <c r="B41" s="164"/>
      <c r="C41" s="164"/>
      <c r="D41" s="61" t="str">
        <f t="shared" si="0"/>
        <v xml:space="preserve"> </v>
      </c>
      <c r="E41" s="62" t="str">
        <f>IF(ISNUMBER(IFERROR(VLOOKUP(A41,'Surety Calculations Form'!$A$47:$G$193,4,FALSE),""))=TRUE,IFERROR(VLOOKUP(A41,'Surety Calculations Form'!$A$47:$G$193,4,FALSE),""),"")</f>
        <v/>
      </c>
      <c r="F41" s="62" t="str">
        <f>IF(ISNUMBER(IFERROR(VLOOKUP(A41,'Surety Calculations Form'!$A$47:$G$193,4,FALSE),""))=TRUE,IFERROR(VLOOKUP(A41,'Surety Calculations Form'!$A$47:$J$193,10,FALSE),""),"")</f>
        <v/>
      </c>
      <c r="G41" s="62">
        <f t="shared" si="1"/>
        <v>0</v>
      </c>
    </row>
    <row r="42" spans="1:7" s="62" customFormat="1" ht="20.100000000000001" customHeight="1" x14ac:dyDescent="0.25">
      <c r="A42" s="164" t="str" cm="1">
        <f t="array" ref="A42">PROPER(IFERROR(IF(ROWS(B$38:B42)&gt;COUNTA('Surety Calculations Form'!I:I),"",INDEX('Surety Calculations Form'!I:I,SMALL(IF('Surety Calculations Form'!$I$47:$I$191&lt;&gt;"",ROW('Surety Calculations Form'!$I$47:$I$191)),ROWS(B$38:B42)))),""))</f>
        <v/>
      </c>
      <c r="B42" s="164"/>
      <c r="C42" s="164"/>
      <c r="D42" s="61" t="str">
        <f t="shared" si="0"/>
        <v xml:space="preserve"> </v>
      </c>
      <c r="E42" s="62" t="str">
        <f>IF(ISNUMBER(IFERROR(VLOOKUP(A42,'Surety Calculations Form'!$A$47:$G$193,4,FALSE),""))=TRUE,IFERROR(VLOOKUP(A42,'Surety Calculations Form'!$A$47:$G$193,4,FALSE),""),"")</f>
        <v/>
      </c>
      <c r="F42" s="62" t="str">
        <f>IF(ISNUMBER(IFERROR(VLOOKUP(A42,'Surety Calculations Form'!$A$47:$G$193,4,FALSE),""))=TRUE,IFERROR(VLOOKUP(A42,'Surety Calculations Form'!$A$47:$J$193,10,FALSE),""),"")</f>
        <v/>
      </c>
      <c r="G42" s="62">
        <f t="shared" si="1"/>
        <v>0</v>
      </c>
    </row>
    <row r="43" spans="1:7" s="62" customFormat="1" ht="20.100000000000001" customHeight="1" x14ac:dyDescent="0.25">
      <c r="A43" s="164" t="str" cm="1">
        <f t="array" ref="A43">PROPER(IFERROR(IF(ROWS(B$38:B43)&gt;COUNTA('Surety Calculations Form'!I:I),"",INDEX('Surety Calculations Form'!I:I,SMALL(IF('Surety Calculations Form'!$I$47:$I$191&lt;&gt;"",ROW('Surety Calculations Form'!$I$47:$I$191)),ROWS(B$38:B43)))),""))</f>
        <v/>
      </c>
      <c r="B43" s="164"/>
      <c r="C43" s="164"/>
      <c r="D43" s="61" t="str">
        <f t="shared" si="0"/>
        <v xml:space="preserve"> </v>
      </c>
      <c r="E43" s="62" t="str">
        <f>IF(ISNUMBER(IFERROR(VLOOKUP(A43,'Surety Calculations Form'!$A$47:$G$193,4,FALSE),""))=TRUE,IFERROR(VLOOKUP(A43,'Surety Calculations Form'!$A$47:$G$193,4,FALSE),""),"")</f>
        <v/>
      </c>
      <c r="F43" s="62" t="str">
        <f>IF(ISNUMBER(IFERROR(VLOOKUP(A43,'Surety Calculations Form'!$A$47:$G$193,4,FALSE),""))=TRUE,IFERROR(VLOOKUP(A43,'Surety Calculations Form'!$A$47:$J$193,10,FALSE),""),"")</f>
        <v/>
      </c>
      <c r="G43" s="62">
        <f t="shared" si="1"/>
        <v>0</v>
      </c>
    </row>
    <row r="44" spans="1:7" s="62" customFormat="1" ht="20.100000000000001" customHeight="1" x14ac:dyDescent="0.25">
      <c r="A44" s="164" t="str" cm="1">
        <f t="array" ref="A44">PROPER(IFERROR(IF(ROWS(B$38:B44)&gt;COUNTA('Surety Calculations Form'!I:I),"",INDEX('Surety Calculations Form'!I:I,SMALL(IF('Surety Calculations Form'!$I$47:$I$191&lt;&gt;"",ROW('Surety Calculations Form'!$I$47:$I$191)),ROWS(B$38:B44)))),""))</f>
        <v/>
      </c>
      <c r="B44" s="164"/>
      <c r="C44" s="164"/>
      <c r="D44" s="61" t="str">
        <f t="shared" si="0"/>
        <v xml:space="preserve"> </v>
      </c>
      <c r="E44" s="62" t="str">
        <f>IF(ISNUMBER(IFERROR(VLOOKUP(A44,'Surety Calculations Form'!$A$47:$G$193,4,FALSE),""))=TRUE,IFERROR(VLOOKUP(A44,'Surety Calculations Form'!$A$47:$G$193,4,FALSE),""),"")</f>
        <v/>
      </c>
      <c r="F44" s="62" t="str">
        <f>IF(ISNUMBER(IFERROR(VLOOKUP(A44,'Surety Calculations Form'!$A$47:$G$193,4,FALSE),""))=TRUE,IFERROR(VLOOKUP(A44,'Surety Calculations Form'!$A$47:$J$193,10,FALSE),""),"")</f>
        <v/>
      </c>
      <c r="G44" s="62">
        <f t="shared" si="1"/>
        <v>0</v>
      </c>
    </row>
    <row r="45" spans="1:7" s="62" customFormat="1" ht="20.100000000000001" customHeight="1" x14ac:dyDescent="0.25">
      <c r="A45" s="164" t="str" cm="1">
        <f t="array" ref="A45">PROPER(IFERROR(IF(ROWS(B$38:B45)&gt;COUNTA('Surety Calculations Form'!I:I),"",INDEX('Surety Calculations Form'!I:I,SMALL(IF('Surety Calculations Form'!$I$47:$I$191&lt;&gt;"",ROW('Surety Calculations Form'!$I$47:$I$191)),ROWS(B$38:B45)))),""))</f>
        <v/>
      </c>
      <c r="B45" s="164"/>
      <c r="C45" s="164"/>
      <c r="D45" s="61" t="str">
        <f t="shared" si="0"/>
        <v xml:space="preserve"> </v>
      </c>
      <c r="E45" s="62" t="str">
        <f>IF(ISNUMBER(IFERROR(VLOOKUP(A45,'Surety Calculations Form'!$A$47:$G$193,4,FALSE),""))=TRUE,IFERROR(VLOOKUP(A45,'Surety Calculations Form'!$A$47:$G$193,4,FALSE),""),"")</f>
        <v/>
      </c>
      <c r="F45" s="62" t="str">
        <f>IF(ISNUMBER(IFERROR(VLOOKUP(A45,'Surety Calculations Form'!$A$47:$G$193,4,FALSE),""))=TRUE,IFERROR(VLOOKUP(A45,'Surety Calculations Form'!$A$47:$J$193,10,FALSE),""),"")</f>
        <v/>
      </c>
      <c r="G45" s="62">
        <f t="shared" si="1"/>
        <v>0</v>
      </c>
    </row>
    <row r="46" spans="1:7" s="62" customFormat="1" ht="20.100000000000001" customHeight="1" x14ac:dyDescent="0.25">
      <c r="A46" s="164" t="str" cm="1">
        <f t="array" ref="A46">PROPER(IFERROR(IF(ROWS(B$38:B46)&gt;COUNTA('Surety Calculations Form'!I:I),"",INDEX('Surety Calculations Form'!I:I,SMALL(IF('Surety Calculations Form'!$I$47:$I$191&lt;&gt;"",ROW('Surety Calculations Form'!$I$47:$I$191)),ROWS(B$38:B46)))),""))</f>
        <v/>
      </c>
      <c r="B46" s="164"/>
      <c r="C46" s="164"/>
      <c r="D46" s="61" t="str">
        <f t="shared" si="0"/>
        <v xml:space="preserve"> </v>
      </c>
      <c r="E46" s="62" t="str">
        <f>IF(ISNUMBER(IFERROR(VLOOKUP(A46,'Surety Calculations Form'!$A$47:$G$193,4,FALSE),""))=TRUE,IFERROR(VLOOKUP(A46,'Surety Calculations Form'!$A$47:$G$193,4,FALSE),""),"")</f>
        <v/>
      </c>
      <c r="F46" s="62" t="str">
        <f>IF(ISNUMBER(IFERROR(VLOOKUP(A46,'Surety Calculations Form'!$A$47:$G$193,4,FALSE),""))=TRUE,IFERROR(VLOOKUP(A46,'Surety Calculations Form'!$A$47:$J$193,10,FALSE),""),"")</f>
        <v/>
      </c>
      <c r="G46" s="62">
        <f t="shared" si="1"/>
        <v>0</v>
      </c>
    </row>
    <row r="47" spans="1:7" s="62" customFormat="1" ht="20.100000000000001" customHeight="1" x14ac:dyDescent="0.25">
      <c r="A47" s="164" t="str" cm="1">
        <f t="array" ref="A47">PROPER(IFERROR(IF(ROWS(B$38:B47)&gt;COUNTA('Surety Calculations Form'!I:I),"",INDEX('Surety Calculations Form'!I:I,SMALL(IF('Surety Calculations Form'!$I$47:$I$191&lt;&gt;"",ROW('Surety Calculations Form'!$I$47:$I$191)),ROWS(B$38:B47)))),""))</f>
        <v/>
      </c>
      <c r="B47" s="164"/>
      <c r="C47" s="164"/>
      <c r="D47" s="61" t="str">
        <f t="shared" si="0"/>
        <v xml:space="preserve"> </v>
      </c>
      <c r="E47" s="62" t="str">
        <f>IF(ISNUMBER(IFERROR(VLOOKUP(A47,'Surety Calculations Form'!$A$47:$G$193,4,FALSE),""))=TRUE,IFERROR(VLOOKUP(A47,'Surety Calculations Form'!$A$47:$G$193,4,FALSE),""),"")</f>
        <v/>
      </c>
      <c r="F47" s="62" t="str">
        <f>IF(ISNUMBER(IFERROR(VLOOKUP(A47,'Surety Calculations Form'!$A$47:$G$193,4,FALSE),""))=TRUE,IFERROR(VLOOKUP(A47,'Surety Calculations Form'!$A$47:$J$193,10,FALSE),""),"")</f>
        <v/>
      </c>
      <c r="G47" s="62">
        <f t="shared" si="1"/>
        <v>0</v>
      </c>
    </row>
    <row r="48" spans="1:7" s="62" customFormat="1" ht="20.100000000000001" customHeight="1" x14ac:dyDescent="0.25">
      <c r="A48" s="164" t="str" cm="1">
        <f t="array" ref="A48">PROPER(IFERROR(IF(ROWS(B$38:B48)&gt;COUNTA('Surety Calculations Form'!I:I),"",INDEX('Surety Calculations Form'!I:I,SMALL(IF('Surety Calculations Form'!$I$47:$I$191&lt;&gt;"",ROW('Surety Calculations Form'!$I$47:$I$191)),ROWS(B$38:B48)))),""))</f>
        <v/>
      </c>
      <c r="B48" s="164"/>
      <c r="C48" s="164"/>
      <c r="D48" s="61" t="str">
        <f t="shared" si="0"/>
        <v xml:space="preserve"> </v>
      </c>
      <c r="E48" s="62" t="str">
        <f>IF(ISNUMBER(IFERROR(VLOOKUP(A48,'Surety Calculations Form'!$A$47:$G$193,4,FALSE),""))=TRUE,IFERROR(VLOOKUP(A48,'Surety Calculations Form'!$A$47:$G$193,4,FALSE),""),"")</f>
        <v/>
      </c>
      <c r="F48" s="62" t="str">
        <f>IF(ISNUMBER(IFERROR(VLOOKUP(A48,'Surety Calculations Form'!$A$47:$G$193,4,FALSE),""))=TRUE,IFERROR(VLOOKUP(A48,'Surety Calculations Form'!$A$47:$J$193,10,FALSE),""),"")</f>
        <v/>
      </c>
      <c r="G48" s="62">
        <f t="shared" si="1"/>
        <v>0</v>
      </c>
    </row>
    <row r="49" spans="1:7" s="62" customFormat="1" ht="20.100000000000001" customHeight="1" x14ac:dyDescent="0.25">
      <c r="A49" s="164" t="str" cm="1">
        <f t="array" ref="A49">PROPER(IFERROR(IF(ROWS(B$38:B49)&gt;COUNTA('Surety Calculations Form'!I:I),"",INDEX('Surety Calculations Form'!I:I,SMALL(IF('Surety Calculations Form'!$I$47:$I$191&lt;&gt;"",ROW('Surety Calculations Form'!$I$47:$I$191)),ROWS(B$38:B49)))),""))</f>
        <v/>
      </c>
      <c r="B49" s="164"/>
      <c r="C49" s="164"/>
      <c r="D49" s="61" t="str">
        <f t="shared" si="0"/>
        <v xml:space="preserve"> </v>
      </c>
      <c r="E49" s="62" t="str">
        <f>IF(ISNUMBER(IFERROR(VLOOKUP(A49,'Surety Calculations Form'!$A$47:$G$193,4,FALSE),""))=TRUE,IFERROR(VLOOKUP(A49,'Surety Calculations Form'!$A$47:$G$193,4,FALSE),""),"")</f>
        <v/>
      </c>
      <c r="F49" s="62" t="str">
        <f>IF(ISNUMBER(IFERROR(VLOOKUP(A49,'Surety Calculations Form'!$A$47:$G$193,4,FALSE),""))=TRUE,IFERROR(VLOOKUP(A49,'Surety Calculations Form'!$A$47:$J$193,10,FALSE),""),"")</f>
        <v/>
      </c>
      <c r="G49" s="62">
        <f t="shared" si="1"/>
        <v>0</v>
      </c>
    </row>
    <row r="50" spans="1:7" s="62" customFormat="1" ht="20.100000000000001" customHeight="1" x14ac:dyDescent="0.25">
      <c r="A50" s="164" t="str" cm="1">
        <f t="array" ref="A50">PROPER(IFERROR(IF(ROWS(B$38:B50)&gt;COUNTA('Surety Calculations Form'!I:I),"",INDEX('Surety Calculations Form'!I:I,SMALL(IF('Surety Calculations Form'!$I$47:$I$191&lt;&gt;"",ROW('Surety Calculations Form'!$I$47:$I$191)),ROWS(B$38:B50)))),""))</f>
        <v/>
      </c>
      <c r="B50" s="164"/>
      <c r="C50" s="164"/>
      <c r="D50" s="61" t="str">
        <f t="shared" si="0"/>
        <v xml:space="preserve"> </v>
      </c>
      <c r="E50" s="62" t="str">
        <f>IF(ISNUMBER(IFERROR(VLOOKUP(A50,'Surety Calculations Form'!$A$47:$G$193,4,FALSE),""))=TRUE,IFERROR(VLOOKUP(A50,'Surety Calculations Form'!$A$47:$G$193,4,FALSE),""),"")</f>
        <v/>
      </c>
      <c r="F50" s="62" t="str">
        <f>IF(ISNUMBER(IFERROR(VLOOKUP(A50,'Surety Calculations Form'!$A$47:$G$193,4,FALSE),""))=TRUE,IFERROR(VLOOKUP(A50,'Surety Calculations Form'!$A$47:$J$193,10,FALSE),""),"")</f>
        <v/>
      </c>
      <c r="G50" s="62">
        <f t="shared" si="1"/>
        <v>0</v>
      </c>
    </row>
    <row r="51" spans="1:7" s="62" customFormat="1" ht="20.100000000000001" customHeight="1" x14ac:dyDescent="0.25">
      <c r="A51" s="164" t="str" cm="1">
        <f t="array" ref="A51">PROPER(IFERROR(IF(ROWS(B$38:B51)&gt;COUNTA('Surety Calculations Form'!I:I),"",INDEX('Surety Calculations Form'!I:I,SMALL(IF('Surety Calculations Form'!$I$47:$I$191&lt;&gt;"",ROW('Surety Calculations Form'!$I$47:$I$191)),ROWS(B$38:B51)))),""))</f>
        <v/>
      </c>
      <c r="B51" s="164"/>
      <c r="C51" s="164"/>
      <c r="D51" s="61" t="str">
        <f t="shared" si="0"/>
        <v xml:space="preserve"> </v>
      </c>
      <c r="E51" s="62" t="str">
        <f>IF(ISNUMBER(IFERROR(VLOOKUP(A51,'Surety Calculations Form'!$A$47:$G$193,4,FALSE),""))=TRUE,IFERROR(VLOOKUP(A51,'Surety Calculations Form'!$A$47:$G$193,4,FALSE),""),"")</f>
        <v/>
      </c>
      <c r="F51" s="62" t="str">
        <f>IF(ISNUMBER(IFERROR(VLOOKUP(A51,'Surety Calculations Form'!$A$47:$G$193,4,FALSE),""))=TRUE,IFERROR(VLOOKUP(A51,'Surety Calculations Form'!$A$47:$J$193,10,FALSE),""),"")</f>
        <v/>
      </c>
      <c r="G51" s="62">
        <f t="shared" si="1"/>
        <v>0</v>
      </c>
    </row>
    <row r="52" spans="1:7" s="62" customFormat="1" ht="20.100000000000001" customHeight="1" x14ac:dyDescent="0.25">
      <c r="A52" s="164" t="str" cm="1">
        <f t="array" ref="A52">PROPER(IFERROR(IF(ROWS(B$38:B52)&gt;COUNTA('Surety Calculations Form'!I:I),"",INDEX('Surety Calculations Form'!I:I,SMALL(IF('Surety Calculations Form'!$I$47:$I$191&lt;&gt;"",ROW('Surety Calculations Form'!$I$47:$I$191)),ROWS(B$38:B52)))),""))</f>
        <v/>
      </c>
      <c r="B52" s="164"/>
      <c r="C52" s="164"/>
      <c r="D52" s="61" t="str">
        <f t="shared" si="0"/>
        <v xml:space="preserve"> </v>
      </c>
      <c r="E52" s="62" t="str">
        <f>IF(ISNUMBER(IFERROR(VLOOKUP(A52,'Surety Calculations Form'!$A$47:$G$193,4,FALSE),""))=TRUE,IFERROR(VLOOKUP(A52,'Surety Calculations Form'!$A$47:$G$193,4,FALSE),""),"")</f>
        <v/>
      </c>
      <c r="F52" s="62" t="str">
        <f>IF(ISNUMBER(IFERROR(VLOOKUP(A52,'Surety Calculations Form'!$A$47:$G$193,4,FALSE),""))=TRUE,IFERROR(VLOOKUP(A52,'Surety Calculations Form'!$A$47:$J$193,10,FALSE),""),"")</f>
        <v/>
      </c>
      <c r="G52" s="62">
        <f t="shared" si="1"/>
        <v>0</v>
      </c>
    </row>
    <row r="53" spans="1:7" s="62" customFormat="1" ht="20.100000000000001" customHeight="1" x14ac:dyDescent="0.25">
      <c r="A53" s="164" t="str" cm="1">
        <f t="array" ref="A53">PROPER(IFERROR(IF(ROWS(B$38:B53)&gt;COUNTA('Surety Calculations Form'!I:I),"",INDEX('Surety Calculations Form'!I:I,SMALL(IF('Surety Calculations Form'!$I$47:$I$191&lt;&gt;"",ROW('Surety Calculations Form'!$I$47:$I$191)),ROWS(B$38:B53)))),""))</f>
        <v/>
      </c>
      <c r="B53" s="164"/>
      <c r="C53" s="164"/>
      <c r="D53" s="61" t="str">
        <f t="shared" si="0"/>
        <v xml:space="preserve"> </v>
      </c>
      <c r="E53" s="62" t="str">
        <f>IF(ISNUMBER(IFERROR(VLOOKUP(A53,'Surety Calculations Form'!$A$47:$G$193,4,FALSE),""))=TRUE,IFERROR(VLOOKUP(A53,'Surety Calculations Form'!$A$47:$G$193,4,FALSE),""),"")</f>
        <v/>
      </c>
      <c r="F53" s="62" t="str">
        <f>IF(ISNUMBER(IFERROR(VLOOKUP(A53,'Surety Calculations Form'!$A$47:$G$193,4,FALSE),""))=TRUE,IFERROR(VLOOKUP(A53,'Surety Calculations Form'!$A$47:$J$193,10,FALSE),""),"")</f>
        <v/>
      </c>
      <c r="G53" s="62">
        <f t="shared" si="1"/>
        <v>0</v>
      </c>
    </row>
    <row r="54" spans="1:7" s="62" customFormat="1" ht="20.100000000000001" customHeight="1" x14ac:dyDescent="0.25">
      <c r="A54" s="164" t="str" cm="1">
        <f t="array" ref="A54">PROPER(IFERROR(IF(ROWS(B$38:B54)&gt;COUNTA('Surety Calculations Form'!I:I),"",INDEX('Surety Calculations Form'!I:I,SMALL(IF('Surety Calculations Form'!$I$47:$I$191&lt;&gt;"",ROW('Surety Calculations Form'!$I$47:$I$191)),ROWS(B$38:B54)))),""))</f>
        <v/>
      </c>
      <c r="B54" s="164"/>
      <c r="C54" s="164"/>
      <c r="D54" s="61" t="str">
        <f t="shared" si="0"/>
        <v xml:space="preserve"> </v>
      </c>
      <c r="E54" s="62" t="str">
        <f>IF(ISNUMBER(IFERROR(VLOOKUP(A54,'Surety Calculations Form'!$A$47:$G$193,4,FALSE),""))=TRUE,IFERROR(VLOOKUP(A54,'Surety Calculations Form'!$A$47:$G$193,4,FALSE),""),"")</f>
        <v/>
      </c>
      <c r="F54" s="62" t="str">
        <f>IF(ISNUMBER(IFERROR(VLOOKUP(A54,'Surety Calculations Form'!$A$47:$G$193,4,FALSE),""))=TRUE,IFERROR(VLOOKUP(A54,'Surety Calculations Form'!$A$47:$J$193,10,FALSE),""),"")</f>
        <v/>
      </c>
      <c r="G54" s="62">
        <f t="shared" si="1"/>
        <v>0</v>
      </c>
    </row>
    <row r="55" spans="1:7" s="62" customFormat="1" ht="20.100000000000001" customHeight="1" x14ac:dyDescent="0.25">
      <c r="A55" s="164" t="str" cm="1">
        <f t="array" ref="A55">PROPER(IFERROR(IF(ROWS(B$38:B55)&gt;COUNTA('Surety Calculations Form'!I:I),"",INDEX('Surety Calculations Form'!I:I,SMALL(IF('Surety Calculations Form'!$I$47:$I$191&lt;&gt;"",ROW('Surety Calculations Form'!$I$47:$I$191)),ROWS(B$38:B55)))),""))</f>
        <v/>
      </c>
      <c r="B55" s="164"/>
      <c r="C55" s="164"/>
      <c r="D55" s="61" t="str">
        <f t="shared" si="0"/>
        <v xml:space="preserve"> </v>
      </c>
      <c r="E55" s="62" t="str">
        <f>IF(ISNUMBER(IFERROR(VLOOKUP(A55,'Surety Calculations Form'!$A$47:$G$193,4,FALSE),""))=TRUE,IFERROR(VLOOKUP(A55,'Surety Calculations Form'!$A$47:$G$193,4,FALSE),""),"")</f>
        <v/>
      </c>
      <c r="F55" s="62" t="str">
        <f>IF(ISNUMBER(IFERROR(VLOOKUP(A55,'Surety Calculations Form'!$A$47:$G$193,4,FALSE),""))=TRUE,IFERROR(VLOOKUP(A55,'Surety Calculations Form'!$A$47:$J$193,10,FALSE),""),"")</f>
        <v/>
      </c>
      <c r="G55" s="62">
        <f t="shared" si="1"/>
        <v>0</v>
      </c>
    </row>
    <row r="56" spans="1:7" s="62" customFormat="1" ht="20.100000000000001" customHeight="1" x14ac:dyDescent="0.25">
      <c r="A56" s="164" t="str" cm="1">
        <f t="array" ref="A56">PROPER(IFERROR(IF(ROWS(B$38:B56)&gt;COUNTA('Surety Calculations Form'!I:I),"",INDEX('Surety Calculations Form'!I:I,SMALL(IF('Surety Calculations Form'!$I$47:$I$191&lt;&gt;"",ROW('Surety Calculations Form'!$I$47:$I$191)),ROWS(B$38:B56)))),""))</f>
        <v/>
      </c>
      <c r="B56" s="164"/>
      <c r="C56" s="164"/>
      <c r="D56" s="61" t="str">
        <f t="shared" si="0"/>
        <v xml:space="preserve"> </v>
      </c>
      <c r="E56" s="62" t="str">
        <f>IF(ISNUMBER(IFERROR(VLOOKUP(A56,'Surety Calculations Form'!$A$47:$G$193,4,FALSE),""))=TRUE,IFERROR(VLOOKUP(A56,'Surety Calculations Form'!$A$47:$G$193,4,FALSE),""),"")</f>
        <v/>
      </c>
      <c r="F56" s="62" t="str">
        <f>IF(ISNUMBER(IFERROR(VLOOKUP(A56,'Surety Calculations Form'!$A$47:$G$193,4,FALSE),""))=TRUE,IFERROR(VLOOKUP(A56,'Surety Calculations Form'!$A$47:$J$193,10,FALSE),""),"")</f>
        <v/>
      </c>
      <c r="G56" s="62">
        <f t="shared" si="1"/>
        <v>0</v>
      </c>
    </row>
    <row r="57" spans="1:7" s="62" customFormat="1" ht="20.100000000000001" customHeight="1" x14ac:dyDescent="0.25">
      <c r="A57" s="164" t="str" cm="1">
        <f t="array" ref="A57">PROPER(IFERROR(IF(ROWS(B$38:B57)&gt;COUNTA('Surety Calculations Form'!I:I),"",INDEX('Surety Calculations Form'!I:I,SMALL(IF('Surety Calculations Form'!$I$47:$I$191&lt;&gt;"",ROW('Surety Calculations Form'!$I$47:$I$191)),ROWS(B$38:B57)))),""))</f>
        <v/>
      </c>
      <c r="B57" s="164"/>
      <c r="C57" s="164"/>
      <c r="D57" s="61" t="str">
        <f t="shared" si="0"/>
        <v xml:space="preserve"> </v>
      </c>
      <c r="E57" s="62" t="str">
        <f>IF(ISNUMBER(IFERROR(VLOOKUP(A57,'Surety Calculations Form'!$A$47:$G$193,4,FALSE),""))=TRUE,IFERROR(VLOOKUP(A57,'Surety Calculations Form'!$A$47:$G$193,4,FALSE),""),"")</f>
        <v/>
      </c>
      <c r="F57" s="62" t="str">
        <f>IF(ISNUMBER(IFERROR(VLOOKUP(A57,'Surety Calculations Form'!$A$47:$G$193,4,FALSE),""))=TRUE,IFERROR(VLOOKUP(A57,'Surety Calculations Form'!$A$47:$J$193,10,FALSE),""),"")</f>
        <v/>
      </c>
      <c r="G57" s="62">
        <f t="shared" si="1"/>
        <v>0</v>
      </c>
    </row>
    <row r="58" spans="1:7" s="62" customFormat="1" ht="20.100000000000001" customHeight="1" x14ac:dyDescent="0.25">
      <c r="A58" s="164" t="str" cm="1">
        <f t="array" ref="A58">PROPER(IFERROR(IF(ROWS(B$38:B58)&gt;COUNTA('Surety Calculations Form'!I:I),"",INDEX('Surety Calculations Form'!I:I,SMALL(IF('Surety Calculations Form'!$I$47:$I$191&lt;&gt;"",ROW('Surety Calculations Form'!$I$47:$I$191)),ROWS(B$38:B58)))),""))</f>
        <v/>
      </c>
      <c r="B58" s="164"/>
      <c r="C58" s="164"/>
      <c r="D58" s="61" t="str">
        <f t="shared" si="0"/>
        <v xml:space="preserve"> </v>
      </c>
      <c r="E58" s="62" t="str">
        <f>IF(ISNUMBER(IFERROR(VLOOKUP(A58,'Surety Calculations Form'!$A$47:$G$193,4,FALSE),""))=TRUE,IFERROR(VLOOKUP(A58,'Surety Calculations Form'!$A$47:$G$193,4,FALSE),""),"")</f>
        <v/>
      </c>
      <c r="F58" s="62" t="str">
        <f>IF(ISNUMBER(IFERROR(VLOOKUP(A58,'Surety Calculations Form'!$A$47:$G$193,4,FALSE),""))=TRUE,IFERROR(VLOOKUP(A58,'Surety Calculations Form'!$A$47:$J$193,10,FALSE),""),"")</f>
        <v/>
      </c>
      <c r="G58" s="62">
        <f t="shared" si="1"/>
        <v>0</v>
      </c>
    </row>
    <row r="59" spans="1:7" s="62" customFormat="1" ht="20.100000000000001" customHeight="1" x14ac:dyDescent="0.25">
      <c r="A59" s="164" t="str" cm="1">
        <f t="array" ref="A59">PROPER(IFERROR(IF(ROWS(B$38:B59)&gt;COUNTA('Surety Calculations Form'!I:I),"",INDEX('Surety Calculations Form'!I:I,SMALL(IF('Surety Calculations Form'!$I$47:$I$191&lt;&gt;"",ROW('Surety Calculations Form'!$I$47:$I$191)),ROWS(B$38:B59)))),""))</f>
        <v/>
      </c>
      <c r="B59" s="164"/>
      <c r="C59" s="164"/>
      <c r="D59" s="61" t="str">
        <f t="shared" si="0"/>
        <v xml:space="preserve"> </v>
      </c>
      <c r="E59" s="62" t="str">
        <f>IF(ISNUMBER(IFERROR(VLOOKUP(A59,'Surety Calculations Form'!$A$47:$G$193,4,FALSE),""))=TRUE,IFERROR(VLOOKUP(A59,'Surety Calculations Form'!$A$47:$G$193,4,FALSE),""),"")</f>
        <v/>
      </c>
      <c r="F59" s="62" t="str">
        <f>IF(ISNUMBER(IFERROR(VLOOKUP(A59,'Surety Calculations Form'!$A$47:$G$193,4,FALSE),""))=TRUE,IFERROR(VLOOKUP(A59,'Surety Calculations Form'!$A$47:$J$193,10,FALSE),""),"")</f>
        <v/>
      </c>
      <c r="G59" s="62">
        <f t="shared" si="1"/>
        <v>0</v>
      </c>
    </row>
    <row r="60" spans="1:7" s="62" customFormat="1" ht="20.100000000000001" customHeight="1" x14ac:dyDescent="0.25">
      <c r="A60" s="164" t="str" cm="1">
        <f t="array" ref="A60">PROPER(IFERROR(IF(ROWS(B$38:B60)&gt;COUNTA('Surety Calculations Form'!I:I),"",INDEX('Surety Calculations Form'!I:I,SMALL(IF('Surety Calculations Form'!$I$47:$I$191&lt;&gt;"",ROW('Surety Calculations Form'!$I$47:$I$191)),ROWS(B$38:B60)))),""))</f>
        <v/>
      </c>
      <c r="B60" s="164"/>
      <c r="C60" s="164"/>
      <c r="D60" s="61" t="str">
        <f t="shared" si="0"/>
        <v xml:space="preserve"> </v>
      </c>
      <c r="E60" s="62" t="str">
        <f>IF(ISNUMBER(IFERROR(VLOOKUP(A60,'Surety Calculations Form'!$A$47:$G$193,4,FALSE),""))=TRUE,IFERROR(VLOOKUP(A60,'Surety Calculations Form'!$A$47:$G$193,4,FALSE),""),"")</f>
        <v/>
      </c>
      <c r="F60" s="62" t="str">
        <f>IF(ISNUMBER(IFERROR(VLOOKUP(A60,'Surety Calculations Form'!$A$47:$G$193,4,FALSE),""))=TRUE,IFERROR(VLOOKUP(A60,'Surety Calculations Form'!$A$47:$J$193,10,FALSE),""),"")</f>
        <v/>
      </c>
      <c r="G60" s="62">
        <f t="shared" si="1"/>
        <v>0</v>
      </c>
    </row>
    <row r="61" spans="1:7" s="62" customFormat="1" ht="20.100000000000001" customHeight="1" x14ac:dyDescent="0.25">
      <c r="A61" s="164" t="str" cm="1">
        <f t="array" ref="A61">PROPER(IFERROR(IF(ROWS(B$38:B61)&gt;COUNTA('Surety Calculations Form'!I:I),"",INDEX('Surety Calculations Form'!I:I,SMALL(IF('Surety Calculations Form'!$I$47:$I$191&lt;&gt;"",ROW('Surety Calculations Form'!$I$47:$I$191)),ROWS(B$38:B61)))),""))</f>
        <v/>
      </c>
      <c r="B61" s="164"/>
      <c r="C61" s="164"/>
      <c r="D61" s="61" t="str">
        <f t="shared" si="0"/>
        <v xml:space="preserve"> </v>
      </c>
      <c r="E61" s="62" t="str">
        <f>IF(ISNUMBER(IFERROR(VLOOKUP(A61,'Surety Calculations Form'!$A$47:$G$193,4,FALSE),""))=TRUE,IFERROR(VLOOKUP(A61,'Surety Calculations Form'!$A$47:$G$193,4,FALSE),""),"")</f>
        <v/>
      </c>
      <c r="F61" s="62" t="str">
        <f>IF(ISNUMBER(IFERROR(VLOOKUP(A61,'Surety Calculations Form'!$A$47:$G$193,4,FALSE),""))=TRUE,IFERROR(VLOOKUP(A61,'Surety Calculations Form'!$A$47:$J$193,10,FALSE),""),"")</f>
        <v/>
      </c>
      <c r="G61" s="62">
        <f t="shared" si="1"/>
        <v>0</v>
      </c>
    </row>
    <row r="62" spans="1:7" s="62" customFormat="1" ht="20.100000000000001" customHeight="1" x14ac:dyDescent="0.25">
      <c r="A62" s="164" t="str" cm="1">
        <f t="array" ref="A62">PROPER(IFERROR(IF(ROWS(B$38:B62)&gt;COUNTA('Surety Calculations Form'!I:I),"",INDEX('Surety Calculations Form'!I:I,SMALL(IF('Surety Calculations Form'!$I$47:$I$191&lt;&gt;"",ROW('Surety Calculations Form'!$I$47:$I$191)),ROWS(B$38:B62)))),""))</f>
        <v/>
      </c>
      <c r="B62" s="164"/>
      <c r="C62" s="164"/>
      <c r="D62" s="61" t="str">
        <f t="shared" si="0"/>
        <v xml:space="preserve"> </v>
      </c>
      <c r="E62" s="62" t="str">
        <f>IF(ISNUMBER(IFERROR(VLOOKUP(A62,'Surety Calculations Form'!$A$47:$G$193,4,FALSE),""))=TRUE,IFERROR(VLOOKUP(A62,'Surety Calculations Form'!$A$47:$G$193,4,FALSE),""),"")</f>
        <v/>
      </c>
      <c r="F62" s="62" t="str">
        <f>IF(ISNUMBER(IFERROR(VLOOKUP(A62,'Surety Calculations Form'!$A$47:$G$193,4,FALSE),""))=TRUE,IFERROR(VLOOKUP(A62,'Surety Calculations Form'!$A$47:$J$193,10,FALSE),""),"")</f>
        <v/>
      </c>
      <c r="G62" s="62">
        <f t="shared" si="1"/>
        <v>0</v>
      </c>
    </row>
    <row r="63" spans="1:7" s="62" customFormat="1" ht="20.100000000000001" customHeight="1" x14ac:dyDescent="0.25">
      <c r="A63" s="164" t="str" cm="1">
        <f t="array" ref="A63">PROPER(IFERROR(IF(ROWS(B$38:B63)&gt;COUNTA('Surety Calculations Form'!I:I),"",INDEX('Surety Calculations Form'!I:I,SMALL(IF('Surety Calculations Form'!$I$47:$I$191&lt;&gt;"",ROW('Surety Calculations Form'!$I$47:$I$191)),ROWS(B$38:B63)))),""))</f>
        <v/>
      </c>
      <c r="B63" s="164"/>
      <c r="C63" s="164"/>
      <c r="D63" s="61" t="str">
        <f t="shared" si="0"/>
        <v xml:space="preserve"> </v>
      </c>
      <c r="E63" s="62" t="str">
        <f>IF(ISNUMBER(IFERROR(VLOOKUP(A63,'Surety Calculations Form'!$A$47:$G$193,4,FALSE),""))=TRUE,IFERROR(VLOOKUP(A63,'Surety Calculations Form'!$A$47:$G$193,4,FALSE),""),"")</f>
        <v/>
      </c>
      <c r="F63" s="62" t="str">
        <f>IF(ISNUMBER(IFERROR(VLOOKUP(A63,'Surety Calculations Form'!$A$47:$G$193,4,FALSE),""))=TRUE,IFERROR(VLOOKUP(A63,'Surety Calculations Form'!$A$47:$J$193,10,FALSE),""),"")</f>
        <v/>
      </c>
      <c r="G63" s="62">
        <f t="shared" si="1"/>
        <v>0</v>
      </c>
    </row>
    <row r="64" spans="1:7" s="62" customFormat="1" ht="20.100000000000001" customHeight="1" x14ac:dyDescent="0.25">
      <c r="A64" s="164" t="str" cm="1">
        <f t="array" ref="A64">PROPER(IFERROR(IF(ROWS(B$38:B64)&gt;COUNTA('Surety Calculations Form'!I:I),"",INDEX('Surety Calculations Form'!I:I,SMALL(IF('Surety Calculations Form'!$I$47:$I$191&lt;&gt;"",ROW('Surety Calculations Form'!$I$47:$I$191)),ROWS(B$38:B64)))),""))</f>
        <v/>
      </c>
      <c r="B64" s="164"/>
      <c r="C64" s="164"/>
      <c r="D64" s="61" t="str">
        <f t="shared" si="0"/>
        <v xml:space="preserve"> </v>
      </c>
      <c r="E64" s="62" t="str">
        <f>IF(ISNUMBER(IFERROR(VLOOKUP(A64,'Surety Calculations Form'!$A$47:$G$193,4,FALSE),""))=TRUE,IFERROR(VLOOKUP(A64,'Surety Calculations Form'!$A$47:$G$193,4,FALSE),""),"")</f>
        <v/>
      </c>
      <c r="F64" s="62" t="str">
        <f>IF(ISNUMBER(IFERROR(VLOOKUP(A64,'Surety Calculations Form'!$A$47:$G$193,4,FALSE),""))=TRUE,IFERROR(VLOOKUP(A64,'Surety Calculations Form'!$A$47:$J$193,10,FALSE),""),"")</f>
        <v/>
      </c>
      <c r="G64" s="62">
        <f t="shared" si="1"/>
        <v>0</v>
      </c>
    </row>
    <row r="65" spans="1:7" s="62" customFormat="1" ht="20.100000000000001" customHeight="1" x14ac:dyDescent="0.25">
      <c r="A65" s="164" t="str" cm="1">
        <f t="array" ref="A65">PROPER(IFERROR(IF(ROWS(B$38:B65)&gt;COUNTA('Surety Calculations Form'!I:I),"",INDEX('Surety Calculations Form'!I:I,SMALL(IF('Surety Calculations Form'!$I$47:$I$191&lt;&gt;"",ROW('Surety Calculations Form'!$I$47:$I$191)),ROWS(B$38:B65)))),""))</f>
        <v/>
      </c>
      <c r="B65" s="164"/>
      <c r="C65" s="164"/>
      <c r="D65" s="61" t="str">
        <f t="shared" si="0"/>
        <v xml:space="preserve"> </v>
      </c>
      <c r="E65" s="62" t="str">
        <f>IF(ISNUMBER(IFERROR(VLOOKUP(A65,'Surety Calculations Form'!$A$47:$G$193,4,FALSE),""))=TRUE,IFERROR(VLOOKUP(A65,'Surety Calculations Form'!$A$47:$G$193,4,FALSE),""),"")</f>
        <v/>
      </c>
      <c r="F65" s="62" t="str">
        <f>IF(ISNUMBER(IFERROR(VLOOKUP(A65,'Surety Calculations Form'!$A$47:$G$193,4,FALSE),""))=TRUE,IFERROR(VLOOKUP(A65,'Surety Calculations Form'!$A$47:$J$193,10,FALSE),""),"")</f>
        <v/>
      </c>
      <c r="G65" s="62">
        <f t="shared" si="1"/>
        <v>0</v>
      </c>
    </row>
    <row r="66" spans="1:7" s="62" customFormat="1" ht="20.100000000000001" customHeight="1" x14ac:dyDescent="0.25">
      <c r="A66" s="164" t="str" cm="1">
        <f t="array" ref="A66">PROPER(IFERROR(IF(ROWS(B$38:B66)&gt;COUNTA('Surety Calculations Form'!I:I),"",INDEX('Surety Calculations Form'!I:I,SMALL(IF('Surety Calculations Form'!$I$47:$I$191&lt;&gt;"",ROW('Surety Calculations Form'!$I$47:$I$191)),ROWS(B$38:B66)))),""))</f>
        <v/>
      </c>
      <c r="B66" s="164"/>
      <c r="C66" s="164"/>
      <c r="D66" s="61" t="str">
        <f t="shared" si="0"/>
        <v xml:space="preserve"> </v>
      </c>
      <c r="E66" s="62" t="str">
        <f>IF(ISNUMBER(IFERROR(VLOOKUP(A66,'Surety Calculations Form'!$A$47:$G$193,4,FALSE),""))=TRUE,IFERROR(VLOOKUP(A66,'Surety Calculations Form'!$A$47:$G$193,4,FALSE),""),"")</f>
        <v/>
      </c>
      <c r="F66" s="62" t="str">
        <f>IF(ISNUMBER(IFERROR(VLOOKUP(A66,'Surety Calculations Form'!$A$47:$G$193,4,FALSE),""))=TRUE,IFERROR(VLOOKUP(A66,'Surety Calculations Form'!$A$47:$J$193,10,FALSE),""),"")</f>
        <v/>
      </c>
      <c r="G66" s="62">
        <f t="shared" si="1"/>
        <v>0</v>
      </c>
    </row>
    <row r="67" spans="1:7" s="62" customFormat="1" ht="20.100000000000001" customHeight="1" x14ac:dyDescent="0.25">
      <c r="A67" s="164" t="str" cm="1">
        <f t="array" ref="A67">PROPER(IFERROR(IF(ROWS(B$38:B67)&gt;COUNTA('Surety Calculations Form'!I:I),"",INDEX('Surety Calculations Form'!I:I,SMALL(IF('Surety Calculations Form'!$I$47:$I$191&lt;&gt;"",ROW('Surety Calculations Form'!$I$47:$I$191)),ROWS(B$38:B67)))),""))</f>
        <v/>
      </c>
      <c r="B67" s="164"/>
      <c r="C67" s="164"/>
      <c r="D67" s="61" t="str">
        <f t="shared" si="0"/>
        <v xml:space="preserve"> </v>
      </c>
      <c r="E67" s="62" t="str">
        <f>IF(ISNUMBER(IFERROR(VLOOKUP(A67,'Surety Calculations Form'!$A$47:$G$193,4,FALSE),""))=TRUE,IFERROR(VLOOKUP(A67,'Surety Calculations Form'!$A$47:$G$193,4,FALSE),""),"")</f>
        <v/>
      </c>
      <c r="F67" s="62" t="str">
        <f>IF(ISNUMBER(IFERROR(VLOOKUP(A67,'Surety Calculations Form'!$A$47:$G$193,4,FALSE),""))=TRUE,IFERROR(VLOOKUP(A67,'Surety Calculations Form'!$A$47:$J$193,10,FALSE),""),"")</f>
        <v/>
      </c>
      <c r="G67" s="62">
        <f t="shared" si="1"/>
        <v>0</v>
      </c>
    </row>
    <row r="68" spans="1:7" s="62" customFormat="1" ht="20.100000000000001" customHeight="1" x14ac:dyDescent="0.25">
      <c r="A68" s="164" t="str" cm="1">
        <f t="array" ref="A68">PROPER(IFERROR(IF(ROWS(B$38:B68)&gt;COUNTA('Surety Calculations Form'!I:I),"",INDEX('Surety Calculations Form'!I:I,SMALL(IF('Surety Calculations Form'!$I$47:$I$191&lt;&gt;"",ROW('Surety Calculations Form'!$I$47:$I$191)),ROWS(B$38:B68)))),""))</f>
        <v/>
      </c>
      <c r="B68" s="164"/>
      <c r="C68" s="164"/>
      <c r="D68" s="61" t="str">
        <f t="shared" si="0"/>
        <v xml:space="preserve"> </v>
      </c>
      <c r="E68" s="62" t="str">
        <f>IF(ISNUMBER(IFERROR(VLOOKUP(A68,'Surety Calculations Form'!$A$47:$G$193,4,FALSE),""))=TRUE,IFERROR(VLOOKUP(A68,'Surety Calculations Form'!$A$47:$G$193,4,FALSE),""),"")</f>
        <v/>
      </c>
      <c r="F68" s="62" t="str">
        <f>IF(ISNUMBER(IFERROR(VLOOKUP(A68,'Surety Calculations Form'!$A$47:$G$193,4,FALSE),""))=TRUE,IFERROR(VLOOKUP(A68,'Surety Calculations Form'!$A$47:$J$193,10,FALSE),""),"")</f>
        <v/>
      </c>
      <c r="G68" s="62">
        <f t="shared" si="1"/>
        <v>0</v>
      </c>
    </row>
    <row r="69" spans="1:7" s="62" customFormat="1" ht="20.100000000000001" customHeight="1" x14ac:dyDescent="0.25">
      <c r="A69" s="164" t="str" cm="1">
        <f t="array" ref="A69">PROPER(IFERROR(IF(ROWS(B$38:B69)&gt;COUNTA('Surety Calculations Form'!I:I),"",INDEX('Surety Calculations Form'!I:I,SMALL(IF('Surety Calculations Form'!$I$47:$I$191&lt;&gt;"",ROW('Surety Calculations Form'!$I$47:$I$191)),ROWS(B$38:B69)))),""))</f>
        <v/>
      </c>
      <c r="B69" s="164"/>
      <c r="C69" s="164"/>
      <c r="D69" s="61" t="str">
        <f t="shared" si="0"/>
        <v xml:space="preserve"> </v>
      </c>
      <c r="E69" s="62" t="str">
        <f>IF(ISNUMBER(IFERROR(VLOOKUP(A69,'Surety Calculations Form'!$A$47:$G$193,4,FALSE),""))=TRUE,IFERROR(VLOOKUP(A69,'Surety Calculations Form'!$A$47:$G$193,4,FALSE),""),"")</f>
        <v/>
      </c>
      <c r="F69" s="62" t="str">
        <f>IF(ISNUMBER(IFERROR(VLOOKUP(A69,'Surety Calculations Form'!$A$47:$G$193,4,FALSE),""))=TRUE,IFERROR(VLOOKUP(A69,'Surety Calculations Form'!$A$47:$J$193,10,FALSE),""),"")</f>
        <v/>
      </c>
      <c r="G69" s="62">
        <f t="shared" si="1"/>
        <v>0</v>
      </c>
    </row>
    <row r="70" spans="1:7" s="62" customFormat="1" ht="20.100000000000001" customHeight="1" x14ac:dyDescent="0.25">
      <c r="A70" s="164" t="str" cm="1">
        <f t="array" ref="A70">PROPER(IFERROR(IF(ROWS(B$38:B70)&gt;COUNTA('Surety Calculations Form'!I:I),"",INDEX('Surety Calculations Form'!I:I,SMALL(IF('Surety Calculations Form'!$I$47:$I$191&lt;&gt;"",ROW('Surety Calculations Form'!$I$47:$I$191)),ROWS(B$38:B70)))),""))</f>
        <v/>
      </c>
      <c r="B70" s="164"/>
      <c r="C70" s="164"/>
      <c r="D70" s="61" t="str">
        <f t="shared" si="0"/>
        <v xml:space="preserve"> </v>
      </c>
      <c r="E70" s="62" t="str">
        <f>IF(ISNUMBER(IFERROR(VLOOKUP(A70,'Surety Calculations Form'!$A$47:$G$193,4,FALSE),""))=TRUE,IFERROR(VLOOKUP(A70,'Surety Calculations Form'!$A$47:$G$193,4,FALSE),""),"")</f>
        <v/>
      </c>
      <c r="F70" s="62" t="str">
        <f>IF(ISNUMBER(IFERROR(VLOOKUP(A70,'Surety Calculations Form'!$A$47:$G$193,4,FALSE),""))=TRUE,IFERROR(VLOOKUP(A70,'Surety Calculations Form'!$A$47:$J$193,10,FALSE),""),"")</f>
        <v/>
      </c>
      <c r="G70" s="62">
        <f t="shared" si="1"/>
        <v>0</v>
      </c>
    </row>
    <row r="71" spans="1:7" s="62" customFormat="1" ht="20.100000000000001" customHeight="1" x14ac:dyDescent="0.25">
      <c r="A71" s="164" t="str" cm="1">
        <f t="array" ref="A71">PROPER(IFERROR(IF(ROWS(B$38:B71)&gt;COUNTA('Surety Calculations Form'!I:I),"",INDEX('Surety Calculations Form'!I:I,SMALL(IF('Surety Calculations Form'!$I$47:$I$191&lt;&gt;"",ROW('Surety Calculations Form'!$I$47:$I$191)),ROWS(B$38:B71)))),""))</f>
        <v/>
      </c>
      <c r="B71" s="164"/>
      <c r="C71" s="164"/>
      <c r="D71" s="61" t="str">
        <f t="shared" si="0"/>
        <v xml:space="preserve"> </v>
      </c>
      <c r="E71" s="62" t="str">
        <f>IF(ISNUMBER(IFERROR(VLOOKUP(A71,'Surety Calculations Form'!$A$47:$G$193,4,FALSE),""))=TRUE,IFERROR(VLOOKUP(A71,'Surety Calculations Form'!$A$47:$G$193,4,FALSE),""),"")</f>
        <v/>
      </c>
      <c r="F71" s="62" t="str">
        <f>IF(ISNUMBER(IFERROR(VLOOKUP(A71,'Surety Calculations Form'!$A$47:$G$193,4,FALSE),""))=TRUE,IFERROR(VLOOKUP(A71,'Surety Calculations Form'!$A$47:$J$193,10,FALSE),""),"")</f>
        <v/>
      </c>
      <c r="G71" s="62">
        <f t="shared" si="1"/>
        <v>0</v>
      </c>
    </row>
    <row r="72" spans="1:7" s="62" customFormat="1" ht="20.100000000000001" customHeight="1" x14ac:dyDescent="0.25">
      <c r="A72" s="164" t="str" cm="1">
        <f t="array" ref="A72">PROPER(IFERROR(IF(ROWS(B$38:B72)&gt;COUNTA('Surety Calculations Form'!I:I),"",INDEX('Surety Calculations Form'!I:I,SMALL(IF('Surety Calculations Form'!$I$47:$I$191&lt;&gt;"",ROW('Surety Calculations Form'!$I$47:$I$191)),ROWS(B$38:B72)))),""))</f>
        <v/>
      </c>
      <c r="B72" s="164"/>
      <c r="C72" s="164"/>
      <c r="D72" s="61" t="str">
        <f t="shared" si="0"/>
        <v xml:space="preserve"> </v>
      </c>
      <c r="E72" s="62" t="str">
        <f>IF(ISNUMBER(IFERROR(VLOOKUP(A72,'Surety Calculations Form'!$A$47:$G$193,4,FALSE),""))=TRUE,IFERROR(VLOOKUP(A72,'Surety Calculations Form'!$A$47:$G$193,4,FALSE),""),"")</f>
        <v/>
      </c>
      <c r="F72" s="62" t="str">
        <f>IF(ISNUMBER(IFERROR(VLOOKUP(A72,'Surety Calculations Form'!$A$47:$G$193,4,FALSE),""))=TRUE,IFERROR(VLOOKUP(A72,'Surety Calculations Form'!$A$47:$J$193,10,FALSE),""),"")</f>
        <v/>
      </c>
      <c r="G72" s="62">
        <f t="shared" si="1"/>
        <v>0</v>
      </c>
    </row>
    <row r="73" spans="1:7" s="62" customFormat="1" ht="20.100000000000001" customHeight="1" x14ac:dyDescent="0.25">
      <c r="A73" s="164" t="str" cm="1">
        <f t="array" ref="A73">PROPER(IFERROR(IF(ROWS(B$38:B73)&gt;COUNTA('Surety Calculations Form'!I:I),"",INDEX('Surety Calculations Form'!I:I,SMALL(IF('Surety Calculations Form'!$I$47:$I$191&lt;&gt;"",ROW('Surety Calculations Form'!$I$47:$I$191)),ROWS(B$38:B73)))),""))</f>
        <v/>
      </c>
      <c r="B73" s="164"/>
      <c r="C73" s="164"/>
      <c r="D73" s="61" t="str">
        <f t="shared" si="0"/>
        <v xml:space="preserve"> </v>
      </c>
      <c r="E73" s="62" t="str">
        <f>IF(ISNUMBER(IFERROR(VLOOKUP(A73,'Surety Calculations Form'!$A$47:$G$193,4,FALSE),""))=TRUE,IFERROR(VLOOKUP(A73,'Surety Calculations Form'!$A$47:$G$193,4,FALSE),""),"")</f>
        <v/>
      </c>
      <c r="F73" s="62" t="str">
        <f>IF(ISNUMBER(IFERROR(VLOOKUP(A73,'Surety Calculations Form'!$A$47:$G$193,4,FALSE),""))=TRUE,IFERROR(VLOOKUP(A73,'Surety Calculations Form'!$A$47:$J$193,10,FALSE),""),"")</f>
        <v/>
      </c>
      <c r="G73" s="62">
        <f t="shared" si="1"/>
        <v>0</v>
      </c>
    </row>
    <row r="74" spans="1:7" s="62" customFormat="1" ht="20.100000000000001" customHeight="1" x14ac:dyDescent="0.25">
      <c r="A74" s="164" t="str" cm="1">
        <f t="array" ref="A74">PROPER(IFERROR(IF(ROWS(B$38:B74)&gt;COUNTA('Surety Calculations Form'!I:I),"",INDEX('Surety Calculations Form'!I:I,SMALL(IF('Surety Calculations Form'!$I$47:$I$191&lt;&gt;"",ROW('Surety Calculations Form'!$I$47:$I$191)),ROWS(B$38:B74)))),""))</f>
        <v/>
      </c>
      <c r="B74" s="164"/>
      <c r="C74" s="164"/>
      <c r="D74" s="61" t="str">
        <f t="shared" si="0"/>
        <v xml:space="preserve"> </v>
      </c>
      <c r="E74" s="62" t="str">
        <f>IF(ISNUMBER(IFERROR(VLOOKUP(A74,'Surety Calculations Form'!$A$47:$G$193,4,FALSE),""))=TRUE,IFERROR(VLOOKUP(A74,'Surety Calculations Form'!$A$47:$G$193,4,FALSE),""),"")</f>
        <v/>
      </c>
      <c r="F74" s="62" t="str">
        <f>IF(ISNUMBER(IFERROR(VLOOKUP(A74,'Surety Calculations Form'!$A$47:$G$193,4,FALSE),""))=TRUE,IFERROR(VLOOKUP(A74,'Surety Calculations Form'!$A$47:$J$193,10,FALSE),""),"")</f>
        <v/>
      </c>
      <c r="G74" s="62">
        <f t="shared" si="1"/>
        <v>0</v>
      </c>
    </row>
    <row r="75" spans="1:7" s="62" customFormat="1" ht="20.100000000000001" customHeight="1" x14ac:dyDescent="0.25">
      <c r="A75" s="164" t="str" cm="1">
        <f t="array" ref="A75">PROPER(IFERROR(IF(ROWS(B$38:B75)&gt;COUNTA('Surety Calculations Form'!I:I),"",INDEX('Surety Calculations Form'!I:I,SMALL(IF('Surety Calculations Form'!$I$47:$I$191&lt;&gt;"",ROW('Surety Calculations Form'!$I$47:$I$191)),ROWS(B$38:B75)))),""))</f>
        <v/>
      </c>
      <c r="B75" s="164"/>
      <c r="C75" s="164"/>
      <c r="D75" s="61" t="str">
        <f t="shared" si="0"/>
        <v xml:space="preserve"> </v>
      </c>
      <c r="E75" s="62" t="str">
        <f>IF(ISNUMBER(IFERROR(VLOOKUP(A75,'Surety Calculations Form'!$A$47:$G$193,4,FALSE),""))=TRUE,IFERROR(VLOOKUP(A75,'Surety Calculations Form'!$A$47:$G$193,4,FALSE),""),"")</f>
        <v/>
      </c>
      <c r="F75" s="62" t="str">
        <f>IF(ISNUMBER(IFERROR(VLOOKUP(A75,'Surety Calculations Form'!$A$47:$G$193,4,FALSE),""))=TRUE,IFERROR(VLOOKUP(A75,'Surety Calculations Form'!$A$47:$J$193,10,FALSE),""),"")</f>
        <v/>
      </c>
      <c r="G75" s="62">
        <f t="shared" si="1"/>
        <v>0</v>
      </c>
    </row>
    <row r="76" spans="1:7" s="62" customFormat="1" ht="20.100000000000001" customHeight="1" x14ac:dyDescent="0.25">
      <c r="A76" s="164" t="str" cm="1">
        <f t="array" ref="A76">PROPER(IFERROR(IF(ROWS(B$38:B76)&gt;COUNTA('Surety Calculations Form'!I:I),"",INDEX('Surety Calculations Form'!I:I,SMALL(IF('Surety Calculations Form'!$I$47:$I$191&lt;&gt;"",ROW('Surety Calculations Form'!$I$47:$I$191)),ROWS(B$38:B76)))),""))</f>
        <v/>
      </c>
      <c r="B76" s="164"/>
      <c r="C76" s="164"/>
      <c r="D76" s="61" t="str">
        <f t="shared" si="0"/>
        <v xml:space="preserve"> </v>
      </c>
      <c r="E76" s="62" t="str">
        <f>IF(ISNUMBER(IFERROR(VLOOKUP(A76,'Surety Calculations Form'!$A$47:$G$193,4,FALSE),""))=TRUE,IFERROR(VLOOKUP(A76,'Surety Calculations Form'!$A$47:$G$193,4,FALSE),""),"")</f>
        <v/>
      </c>
      <c r="F76" s="62" t="str">
        <f>IF(ISNUMBER(IFERROR(VLOOKUP(A76,'Surety Calculations Form'!$A$47:$G$193,4,FALSE),""))=TRUE,IFERROR(VLOOKUP(A76,'Surety Calculations Form'!$A$47:$J$193,10,FALSE),""),"")</f>
        <v/>
      </c>
      <c r="G76" s="62">
        <f t="shared" si="1"/>
        <v>0</v>
      </c>
    </row>
    <row r="77" spans="1:7" s="62" customFormat="1" ht="20.100000000000001" customHeight="1" x14ac:dyDescent="0.25">
      <c r="A77" s="164" t="str" cm="1">
        <f t="array" ref="A77">PROPER(IFERROR(IF(ROWS(B$38:B77)&gt;COUNTA('Surety Calculations Form'!I:I),"",INDEX('Surety Calculations Form'!I:I,SMALL(IF('Surety Calculations Form'!$I$47:$I$191&lt;&gt;"",ROW('Surety Calculations Form'!$I$47:$I$191)),ROWS(B$38:B77)))),""))</f>
        <v/>
      </c>
      <c r="B77" s="164"/>
      <c r="C77" s="164"/>
      <c r="D77" s="61" t="str">
        <f t="shared" si="0"/>
        <v xml:space="preserve"> </v>
      </c>
      <c r="E77" s="62" t="str">
        <f>IF(ISNUMBER(IFERROR(VLOOKUP(A77,'Surety Calculations Form'!$A$47:$G$193,4,FALSE),""))=TRUE,IFERROR(VLOOKUP(A77,'Surety Calculations Form'!$A$47:$G$193,4,FALSE),""),"")</f>
        <v/>
      </c>
      <c r="F77" s="62" t="str">
        <f>IF(ISNUMBER(IFERROR(VLOOKUP(A77,'Surety Calculations Form'!$A$47:$G$193,4,FALSE),""))=TRUE,IFERROR(VLOOKUP(A77,'Surety Calculations Form'!$A$47:$J$193,10,FALSE),""),"")</f>
        <v/>
      </c>
      <c r="G77" s="62">
        <f t="shared" si="1"/>
        <v>0</v>
      </c>
    </row>
    <row r="78" spans="1:7" s="62" customFormat="1" ht="20.100000000000001" customHeight="1" x14ac:dyDescent="0.25">
      <c r="A78" s="164" t="str" cm="1">
        <f t="array" ref="A78">PROPER(IFERROR(IF(ROWS(B$38:B78)&gt;COUNTA('Surety Calculations Form'!I:I),"",INDEX('Surety Calculations Form'!I:I,SMALL(IF('Surety Calculations Form'!$I$47:$I$191&lt;&gt;"",ROW('Surety Calculations Form'!$I$47:$I$191)),ROWS(B$38:B78)))),""))</f>
        <v/>
      </c>
      <c r="B78" s="164"/>
      <c r="C78" s="164"/>
      <c r="D78" s="61" t="str">
        <f t="shared" si="0"/>
        <v xml:space="preserve"> </v>
      </c>
      <c r="E78" s="62" t="str">
        <f>IF(ISNUMBER(IFERROR(VLOOKUP(A78,'Surety Calculations Form'!$A$47:$G$193,4,FALSE),""))=TRUE,IFERROR(VLOOKUP(A78,'Surety Calculations Form'!$A$47:$G$193,4,FALSE),""),"")</f>
        <v/>
      </c>
      <c r="F78" s="62" t="str">
        <f>IF(ISNUMBER(IFERROR(VLOOKUP(A78,'Surety Calculations Form'!$A$47:$G$193,4,FALSE),""))=TRUE,IFERROR(VLOOKUP(A78,'Surety Calculations Form'!$A$47:$J$193,10,FALSE),""),"")</f>
        <v/>
      </c>
      <c r="G78" s="62">
        <f t="shared" si="1"/>
        <v>0</v>
      </c>
    </row>
    <row r="79" spans="1:7" s="62" customFormat="1" ht="20.100000000000001" customHeight="1" x14ac:dyDescent="0.25">
      <c r="A79" s="164" t="str" cm="1">
        <f t="array" ref="A79">PROPER(IFERROR(IF(ROWS(B$38:B79)&gt;COUNTA('Surety Calculations Form'!I:I),"",INDEX('Surety Calculations Form'!I:I,SMALL(IF('Surety Calculations Form'!$I$47:$I$191&lt;&gt;"",ROW('Surety Calculations Form'!$I$47:$I$191)),ROWS(B$38:B79)))),""))</f>
        <v/>
      </c>
      <c r="B79" s="164"/>
      <c r="C79" s="164"/>
      <c r="D79" s="61" t="str">
        <f t="shared" si="0"/>
        <v xml:space="preserve"> </v>
      </c>
      <c r="E79" s="62" t="str">
        <f>IF(ISNUMBER(IFERROR(VLOOKUP(A79,'Surety Calculations Form'!$A$47:$G$193,4,FALSE),""))=TRUE,IFERROR(VLOOKUP(A79,'Surety Calculations Form'!$A$47:$G$193,4,FALSE),""),"")</f>
        <v/>
      </c>
      <c r="F79" s="62" t="str">
        <f>IF(ISNUMBER(IFERROR(VLOOKUP(A79,'Surety Calculations Form'!$A$47:$G$193,4,FALSE),""))=TRUE,IFERROR(VLOOKUP(A79,'Surety Calculations Form'!$A$47:$J$193,10,FALSE),""),"")</f>
        <v/>
      </c>
      <c r="G79" s="62">
        <f t="shared" si="1"/>
        <v>0</v>
      </c>
    </row>
    <row r="80" spans="1:7" s="62" customFormat="1" ht="20.100000000000001" customHeight="1" x14ac:dyDescent="0.25">
      <c r="A80" s="164" t="str" cm="1">
        <f t="array" ref="A80">PROPER(IFERROR(IF(ROWS(B$38:B80)&gt;COUNTA('Surety Calculations Form'!I:I),"",INDEX('Surety Calculations Form'!I:I,SMALL(IF('Surety Calculations Form'!$I$47:$I$191&lt;&gt;"",ROW('Surety Calculations Form'!$I$47:$I$191)),ROWS(B$38:B80)))),""))</f>
        <v/>
      </c>
      <c r="B80" s="164"/>
      <c r="C80" s="164"/>
      <c r="D80" s="61" t="str">
        <f t="shared" si="0"/>
        <v xml:space="preserve"> </v>
      </c>
      <c r="E80" s="62" t="str">
        <f>IF(ISNUMBER(IFERROR(VLOOKUP(A80,'Surety Calculations Form'!$A$47:$G$193,4,FALSE),""))=TRUE,IFERROR(VLOOKUP(A80,'Surety Calculations Form'!$A$47:$G$193,4,FALSE),""),"")</f>
        <v/>
      </c>
      <c r="F80" s="62" t="str">
        <f>IF(ISNUMBER(IFERROR(VLOOKUP(A80,'Surety Calculations Form'!$A$47:$G$193,4,FALSE),""))=TRUE,IFERROR(VLOOKUP(A80,'Surety Calculations Form'!$A$47:$J$193,10,FALSE),""),"")</f>
        <v/>
      </c>
      <c r="G80" s="62">
        <f t="shared" si="1"/>
        <v>0</v>
      </c>
    </row>
    <row r="81" spans="1:7" s="62" customFormat="1" ht="20.100000000000001" customHeight="1" x14ac:dyDescent="0.25">
      <c r="A81" s="164" t="str" cm="1">
        <f t="array" ref="A81">PROPER(IFERROR(IF(ROWS(B$38:B81)&gt;COUNTA('Surety Calculations Form'!I:I),"",INDEX('Surety Calculations Form'!I:I,SMALL(IF('Surety Calculations Form'!$I$47:$I$191&lt;&gt;"",ROW('Surety Calculations Form'!$I$47:$I$191)),ROWS(B$38:B81)))),""))</f>
        <v/>
      </c>
      <c r="B81" s="164"/>
      <c r="C81" s="164"/>
      <c r="D81" s="61" t="str">
        <f t="shared" si="0"/>
        <v xml:space="preserve"> </v>
      </c>
      <c r="E81" s="62" t="str">
        <f>IF(ISNUMBER(IFERROR(VLOOKUP(A81,'Surety Calculations Form'!$A$47:$G$193,4,FALSE),""))=TRUE,IFERROR(VLOOKUP(A81,'Surety Calculations Form'!$A$47:$G$193,4,FALSE),""),"")</f>
        <v/>
      </c>
      <c r="F81" s="62" t="str">
        <f>IF(ISNUMBER(IFERROR(VLOOKUP(A81,'Surety Calculations Form'!$A$47:$G$193,4,FALSE),""))=TRUE,IFERROR(VLOOKUP(A81,'Surety Calculations Form'!$A$47:$J$193,10,FALSE),""),"")</f>
        <v/>
      </c>
      <c r="G81" s="62">
        <f t="shared" si="1"/>
        <v>0</v>
      </c>
    </row>
    <row r="82" spans="1:7" s="62" customFormat="1" ht="20.100000000000001" customHeight="1" x14ac:dyDescent="0.25">
      <c r="A82" s="164" t="str" cm="1">
        <f t="array" ref="A82">PROPER(IFERROR(IF(ROWS(B$38:B82)&gt;COUNTA('Surety Calculations Form'!I:I),"",INDEX('Surety Calculations Form'!I:I,SMALL(IF('Surety Calculations Form'!$I$47:$I$191&lt;&gt;"",ROW('Surety Calculations Form'!$I$47:$I$191)),ROWS(B$38:B82)))),""))</f>
        <v/>
      </c>
      <c r="B82" s="164"/>
      <c r="C82" s="164"/>
      <c r="D82" s="61" t="str">
        <f t="shared" si="0"/>
        <v xml:space="preserve"> </v>
      </c>
      <c r="E82" s="62" t="str">
        <f>IF(ISNUMBER(IFERROR(VLOOKUP(A82,'Surety Calculations Form'!$A$47:$G$193,4,FALSE),""))=TRUE,IFERROR(VLOOKUP(A82,'Surety Calculations Form'!$A$47:$G$193,4,FALSE),""),"")</f>
        <v/>
      </c>
      <c r="F82" s="62" t="str">
        <f>IF(ISNUMBER(IFERROR(VLOOKUP(A82,'Surety Calculations Form'!$A$47:$G$193,4,FALSE),""))=TRUE,IFERROR(VLOOKUP(A82,'Surety Calculations Form'!$A$47:$J$193,10,FALSE),""),"")</f>
        <v/>
      </c>
      <c r="G82" s="62">
        <f t="shared" si="1"/>
        <v>0</v>
      </c>
    </row>
    <row r="83" spans="1:7" s="62" customFormat="1" ht="20.100000000000001" customHeight="1" x14ac:dyDescent="0.25">
      <c r="A83" s="164" t="str" cm="1">
        <f t="array" ref="A83">PROPER(IFERROR(IF(ROWS(B$38:B83)&gt;COUNTA('Surety Calculations Form'!I:I),"",INDEX('Surety Calculations Form'!I:I,SMALL(IF('Surety Calculations Form'!$I$47:$I$191&lt;&gt;"",ROW('Surety Calculations Form'!$I$47:$I$191)),ROWS(B$38:B83)))),""))</f>
        <v/>
      </c>
      <c r="B83" s="164"/>
      <c r="C83" s="164"/>
      <c r="D83" s="61" t="str">
        <f t="shared" si="0"/>
        <v xml:space="preserve"> </v>
      </c>
      <c r="E83" s="62" t="str">
        <f>IF(ISNUMBER(IFERROR(VLOOKUP(A83,'Surety Calculations Form'!$A$47:$G$193,4,FALSE),""))=TRUE,IFERROR(VLOOKUP(A83,'Surety Calculations Form'!$A$47:$G$193,4,FALSE),""),"")</f>
        <v/>
      </c>
      <c r="F83" s="62" t="str">
        <f>IF(ISNUMBER(IFERROR(VLOOKUP(A83,'Surety Calculations Form'!$A$47:$G$193,4,FALSE),""))=TRUE,IFERROR(VLOOKUP(A83,'Surety Calculations Form'!$A$47:$J$193,10,FALSE),""),"")</f>
        <v/>
      </c>
      <c r="G83" s="62">
        <f t="shared" si="1"/>
        <v>0</v>
      </c>
    </row>
    <row r="84" spans="1:7" s="62" customFormat="1" ht="20.100000000000001" customHeight="1" x14ac:dyDescent="0.25">
      <c r="A84" s="164" t="str" cm="1">
        <f t="array" ref="A84">PROPER(IFERROR(IF(ROWS(B$38:B84)&gt;COUNTA('Surety Calculations Form'!I:I),"",INDEX('Surety Calculations Form'!I:I,SMALL(IF('Surety Calculations Form'!$I$47:$I$191&lt;&gt;"",ROW('Surety Calculations Form'!$I$47:$I$191)),ROWS(B$38:B84)))),""))</f>
        <v/>
      </c>
      <c r="B84" s="164"/>
      <c r="C84" s="164"/>
      <c r="D84" s="61" t="str">
        <f t="shared" si="0"/>
        <v xml:space="preserve"> </v>
      </c>
      <c r="E84" s="62" t="str">
        <f>IF(ISNUMBER(IFERROR(VLOOKUP(A84,'Surety Calculations Form'!$A$47:$G$193,4,FALSE),""))=TRUE,IFERROR(VLOOKUP(A84,'Surety Calculations Form'!$A$47:$G$193,4,FALSE),""),"")</f>
        <v/>
      </c>
      <c r="F84" s="62" t="str">
        <f>IF(ISNUMBER(IFERROR(VLOOKUP(A84,'Surety Calculations Form'!$A$47:$G$193,4,FALSE),""))=TRUE,IFERROR(VLOOKUP(A84,'Surety Calculations Form'!$A$47:$J$193,10,FALSE),""),"")</f>
        <v/>
      </c>
      <c r="G84" s="62">
        <f t="shared" si="1"/>
        <v>0</v>
      </c>
    </row>
    <row r="85" spans="1:7" s="62" customFormat="1" ht="20.100000000000001" customHeight="1" x14ac:dyDescent="0.25">
      <c r="A85" s="164" t="str" cm="1">
        <f t="array" ref="A85">PROPER(IFERROR(IF(ROWS(B$38:B85)&gt;COUNTA('Surety Calculations Form'!I:I),"",INDEX('Surety Calculations Form'!I:I,SMALL(IF('Surety Calculations Form'!$I$47:$I$191&lt;&gt;"",ROW('Surety Calculations Form'!$I$47:$I$191)),ROWS(B$38:B85)))),""))</f>
        <v/>
      </c>
      <c r="B85" s="164"/>
      <c r="C85" s="164"/>
      <c r="D85" s="61" t="str">
        <f t="shared" si="0"/>
        <v xml:space="preserve"> </v>
      </c>
      <c r="E85" s="62" t="str">
        <f>IF(ISNUMBER(IFERROR(VLOOKUP(A85,'Surety Calculations Form'!$A$47:$G$193,4,FALSE),""))=TRUE,IFERROR(VLOOKUP(A85,'Surety Calculations Form'!$A$47:$G$193,4,FALSE),""),"")</f>
        <v/>
      </c>
      <c r="F85" s="62" t="str">
        <f>IF(ISNUMBER(IFERROR(VLOOKUP(A85,'Surety Calculations Form'!$A$47:$G$193,4,FALSE),""))=TRUE,IFERROR(VLOOKUP(A85,'Surety Calculations Form'!$A$47:$J$193,10,FALSE),""),"")</f>
        <v/>
      </c>
      <c r="G85" s="62">
        <f t="shared" si="1"/>
        <v>0</v>
      </c>
    </row>
    <row r="86" spans="1:7" s="62" customFormat="1" ht="20.100000000000001" customHeight="1" x14ac:dyDescent="0.25">
      <c r="A86" s="164" t="str" cm="1">
        <f t="array" ref="A86">PROPER(IFERROR(IF(ROWS(B$38:B86)&gt;COUNTA('Surety Calculations Form'!I:I),"",INDEX('Surety Calculations Form'!I:I,SMALL(IF('Surety Calculations Form'!$I$47:$I$191&lt;&gt;"",ROW('Surety Calculations Form'!$I$47:$I$191)),ROWS(B$38:B86)))),""))</f>
        <v/>
      </c>
      <c r="B86" s="164"/>
      <c r="C86" s="164"/>
      <c r="D86" s="61" t="str">
        <f t="shared" si="0"/>
        <v xml:space="preserve"> </v>
      </c>
      <c r="E86" s="62" t="str">
        <f>IF(ISNUMBER(IFERROR(VLOOKUP(A86,'Surety Calculations Form'!$A$47:$G$193,4,FALSE),""))=TRUE,IFERROR(VLOOKUP(A86,'Surety Calculations Form'!$A$47:$G$193,4,FALSE),""),"")</f>
        <v/>
      </c>
      <c r="F86" s="62" t="str">
        <f>IF(ISNUMBER(IFERROR(VLOOKUP(A86,'Surety Calculations Form'!$A$47:$G$193,4,FALSE),""))=TRUE,IFERROR(VLOOKUP(A86,'Surety Calculations Form'!$A$47:$J$193,10,FALSE),""),"")</f>
        <v/>
      </c>
      <c r="G86" s="62">
        <f t="shared" si="1"/>
        <v>0</v>
      </c>
    </row>
    <row r="87" spans="1:7" s="62" customFormat="1" ht="20.100000000000001" customHeight="1" x14ac:dyDescent="0.25">
      <c r="A87" s="164" t="str" cm="1">
        <f t="array" ref="A87">PROPER(IFERROR(IF(ROWS(B$38:B87)&gt;COUNTA('Surety Calculations Form'!I:I),"",INDEX('Surety Calculations Form'!I:I,SMALL(IF('Surety Calculations Form'!$I$47:$I$191&lt;&gt;"",ROW('Surety Calculations Form'!$I$47:$I$191)),ROWS(B$38:B87)))),""))</f>
        <v/>
      </c>
      <c r="B87" s="164"/>
      <c r="C87" s="164"/>
      <c r="D87" s="61" t="str">
        <f t="shared" si="0"/>
        <v xml:space="preserve"> </v>
      </c>
      <c r="E87" s="62" t="str">
        <f>IF(ISNUMBER(IFERROR(VLOOKUP(A87,'Surety Calculations Form'!$A$47:$G$193,4,FALSE),""))=TRUE,IFERROR(VLOOKUP(A87,'Surety Calculations Form'!$A$47:$G$193,4,FALSE),""),"")</f>
        <v/>
      </c>
      <c r="F87" s="62" t="str">
        <f>IF(ISNUMBER(IFERROR(VLOOKUP(A87,'Surety Calculations Form'!$A$47:$G$193,4,FALSE),""))=TRUE,IFERROR(VLOOKUP(A87,'Surety Calculations Form'!$A$47:$J$193,10,FALSE),""),"")</f>
        <v/>
      </c>
      <c r="G87" s="62">
        <f t="shared" si="1"/>
        <v>0</v>
      </c>
    </row>
    <row r="88" spans="1:7" s="62" customFormat="1" ht="20.100000000000001" customHeight="1" x14ac:dyDescent="0.25">
      <c r="A88" s="164" t="str" cm="1">
        <f t="array" ref="A88">PROPER(IFERROR(IF(ROWS(B$38:B88)&gt;COUNTA('Surety Calculations Form'!I:I),"",INDEX('Surety Calculations Form'!I:I,SMALL(IF('Surety Calculations Form'!$I$47:$I$191&lt;&gt;"",ROW('Surety Calculations Form'!$I$47:$I$191)),ROWS(B$38:B88)))),""))</f>
        <v/>
      </c>
      <c r="B88" s="164"/>
      <c r="C88" s="164"/>
      <c r="D88" s="61" t="str">
        <f t="shared" si="0"/>
        <v xml:space="preserve"> </v>
      </c>
      <c r="E88" s="62" t="str">
        <f>IF(ISNUMBER(IFERROR(VLOOKUP(A88,'Surety Calculations Form'!$A$47:$G$193,4,FALSE),""))=TRUE,IFERROR(VLOOKUP(A88,'Surety Calculations Form'!$A$47:$G$193,4,FALSE),""),"")</f>
        <v/>
      </c>
      <c r="F88" s="62" t="str">
        <f>IF(ISNUMBER(IFERROR(VLOOKUP(A88,'Surety Calculations Form'!$A$47:$G$193,4,FALSE),""))=TRUE,IFERROR(VLOOKUP(A88,'Surety Calculations Form'!$A$47:$J$193,10,FALSE),""),"")</f>
        <v/>
      </c>
      <c r="G88" s="62">
        <f t="shared" si="1"/>
        <v>0</v>
      </c>
    </row>
    <row r="89" spans="1:7" s="62" customFormat="1" ht="20.100000000000001" customHeight="1" x14ac:dyDescent="0.25">
      <c r="A89" s="164" t="str" cm="1">
        <f t="array" ref="A89">PROPER(IFERROR(IF(ROWS(B$38:B89)&gt;COUNTA('Surety Calculations Form'!I:I),"",INDEX('Surety Calculations Form'!I:I,SMALL(IF('Surety Calculations Form'!$I$47:$I$191&lt;&gt;"",ROW('Surety Calculations Form'!$I$47:$I$191)),ROWS(B$38:B89)))),""))</f>
        <v/>
      </c>
      <c r="B89" s="164"/>
      <c r="C89" s="164"/>
      <c r="D89" s="61" t="str">
        <f t="shared" si="0"/>
        <v xml:space="preserve"> </v>
      </c>
      <c r="E89" s="62" t="str">
        <f>IF(ISNUMBER(IFERROR(VLOOKUP(A89,'Surety Calculations Form'!$A$47:$G$193,4,FALSE),""))=TRUE,IFERROR(VLOOKUP(A89,'Surety Calculations Form'!$A$47:$G$193,4,FALSE),""),"")</f>
        <v/>
      </c>
      <c r="F89" s="62" t="str">
        <f>IF(ISNUMBER(IFERROR(VLOOKUP(A89,'Surety Calculations Form'!$A$47:$G$193,4,FALSE),""))=TRUE,IFERROR(VLOOKUP(A89,'Surety Calculations Form'!$A$47:$J$193,10,FALSE),""),"")</f>
        <v/>
      </c>
      <c r="G89" s="62">
        <f t="shared" si="1"/>
        <v>0</v>
      </c>
    </row>
    <row r="90" spans="1:7" s="62" customFormat="1" ht="20.100000000000001" customHeight="1" x14ac:dyDescent="0.25">
      <c r="A90" s="164" t="str" cm="1">
        <f t="array" ref="A90">PROPER(IFERROR(IF(ROWS(B$38:B90)&gt;COUNTA('Surety Calculations Form'!I:I),"",INDEX('Surety Calculations Form'!I:I,SMALL(IF('Surety Calculations Form'!$I$47:$I$191&lt;&gt;"",ROW('Surety Calculations Form'!$I$47:$I$191)),ROWS(B$38:B90)))),""))</f>
        <v/>
      </c>
      <c r="B90" s="164"/>
      <c r="C90" s="164"/>
      <c r="D90" s="61" t="str">
        <f t="shared" si="0"/>
        <v xml:space="preserve"> </v>
      </c>
      <c r="E90" s="62" t="str">
        <f>IF(ISNUMBER(IFERROR(VLOOKUP(A90,'Surety Calculations Form'!$A$47:$G$193,4,FALSE),""))=TRUE,IFERROR(VLOOKUP(A90,'Surety Calculations Form'!$A$47:$G$193,4,FALSE),""),"")</f>
        <v/>
      </c>
      <c r="F90" s="62" t="str">
        <f>IF(ISNUMBER(IFERROR(VLOOKUP(A90,'Surety Calculations Form'!$A$47:$G$193,4,FALSE),""))=TRUE,IFERROR(VLOOKUP(A90,'Surety Calculations Form'!$A$47:$J$193,10,FALSE),""),"")</f>
        <v/>
      </c>
      <c r="G90" s="62">
        <f t="shared" si="1"/>
        <v>0</v>
      </c>
    </row>
    <row r="91" spans="1:7" s="62" customFormat="1" ht="20.100000000000001" customHeight="1" x14ac:dyDescent="0.25">
      <c r="A91" s="164" t="str" cm="1">
        <f t="array" ref="A91">PROPER(IFERROR(IF(ROWS(B$38:B91)&gt;COUNTA('Surety Calculations Form'!I:I),"",INDEX('Surety Calculations Form'!I:I,SMALL(IF('Surety Calculations Form'!$I$47:$I$191&lt;&gt;"",ROW('Surety Calculations Form'!$I$47:$I$191)),ROWS(B$38:B91)))),""))</f>
        <v/>
      </c>
      <c r="B91" s="164"/>
      <c r="C91" s="164"/>
      <c r="D91" s="61" t="str">
        <f t="shared" si="0"/>
        <v xml:space="preserve"> </v>
      </c>
      <c r="E91" s="62" t="str">
        <f>IF(ISNUMBER(IFERROR(VLOOKUP(A91,'Surety Calculations Form'!$A$47:$G$193,4,FALSE),""))=TRUE,IFERROR(VLOOKUP(A91,'Surety Calculations Form'!$A$47:$G$193,4,FALSE),""),"")</f>
        <v/>
      </c>
      <c r="F91" s="62" t="str">
        <f>IF(ISNUMBER(IFERROR(VLOOKUP(A91,'Surety Calculations Form'!$A$47:$G$193,4,FALSE),""))=TRUE,IFERROR(VLOOKUP(A91,'Surety Calculations Form'!$A$47:$J$193,10,FALSE),""),"")</f>
        <v/>
      </c>
      <c r="G91" s="62">
        <f t="shared" si="1"/>
        <v>0</v>
      </c>
    </row>
    <row r="92" spans="1:7" s="62" customFormat="1" ht="20.100000000000001" customHeight="1" x14ac:dyDescent="0.25">
      <c r="A92" s="164" t="str" cm="1">
        <f t="array" ref="A92">PROPER(IFERROR(IF(ROWS(B$38:B92)&gt;COUNTA('Surety Calculations Form'!I:I),"",INDEX('Surety Calculations Form'!I:I,SMALL(IF('Surety Calculations Form'!$I$47:$I$191&lt;&gt;"",ROW('Surety Calculations Form'!$I$47:$I$191)),ROWS(B$38:B92)))),""))</f>
        <v/>
      </c>
      <c r="B92" s="164"/>
      <c r="C92" s="164"/>
      <c r="D92" s="61" t="str">
        <f t="shared" si="0"/>
        <v xml:space="preserve"> </v>
      </c>
      <c r="E92" s="62" t="str">
        <f>IF(ISNUMBER(IFERROR(VLOOKUP(A92,'Surety Calculations Form'!$A$47:$G$193,4,FALSE),""))=TRUE,IFERROR(VLOOKUP(A92,'Surety Calculations Form'!$A$47:$G$193,4,FALSE),""),"")</f>
        <v/>
      </c>
      <c r="F92" s="62" t="str">
        <f>IF(ISNUMBER(IFERROR(VLOOKUP(A92,'Surety Calculations Form'!$A$47:$G$193,4,FALSE),""))=TRUE,IFERROR(VLOOKUP(A92,'Surety Calculations Form'!$A$47:$J$193,10,FALSE),""),"")</f>
        <v/>
      </c>
      <c r="G92" s="62">
        <f t="shared" si="1"/>
        <v>0</v>
      </c>
    </row>
    <row r="93" spans="1:7" s="62" customFormat="1" ht="20.100000000000001" customHeight="1" x14ac:dyDescent="0.25">
      <c r="A93" s="164" t="str" cm="1">
        <f t="array" ref="A93">PROPER(IFERROR(IF(ROWS(B$38:B93)&gt;COUNTA('Surety Calculations Form'!I:I),"",INDEX('Surety Calculations Form'!I:I,SMALL(IF('Surety Calculations Form'!$I$47:$I$191&lt;&gt;"",ROW('Surety Calculations Form'!$I$47:$I$191)),ROWS(B$38:B93)))),""))</f>
        <v/>
      </c>
      <c r="B93" s="164"/>
      <c r="C93" s="164"/>
      <c r="D93" s="61" t="str">
        <f t="shared" si="0"/>
        <v xml:space="preserve"> </v>
      </c>
      <c r="E93" s="62" t="str">
        <f>IF(ISNUMBER(IFERROR(VLOOKUP(A93,'Surety Calculations Form'!$A$47:$G$193,4,FALSE),""))=TRUE,IFERROR(VLOOKUP(A93,'Surety Calculations Form'!$A$47:$G$193,4,FALSE),""),"")</f>
        <v/>
      </c>
      <c r="F93" s="62" t="str">
        <f>IF(ISNUMBER(IFERROR(VLOOKUP(A93,'Surety Calculations Form'!$A$47:$G$193,4,FALSE),""))=TRUE,IFERROR(VLOOKUP(A93,'Surety Calculations Form'!$A$47:$J$193,10,FALSE),""),"")</f>
        <v/>
      </c>
      <c r="G93" s="62">
        <f t="shared" si="1"/>
        <v>0</v>
      </c>
    </row>
    <row r="94" spans="1:7" s="62" customFormat="1" ht="20.100000000000001" customHeight="1" x14ac:dyDescent="0.25">
      <c r="A94" s="164" t="str" cm="1">
        <f t="array" ref="A94">PROPER(IFERROR(IF(ROWS(B$38:B94)&gt;COUNTA('Surety Calculations Form'!I:I),"",INDEX('Surety Calculations Form'!I:I,SMALL(IF('Surety Calculations Form'!$I$47:$I$191&lt;&gt;"",ROW('Surety Calculations Form'!$I$47:$I$191)),ROWS(B$38:B94)))),""))</f>
        <v/>
      </c>
      <c r="B94" s="164"/>
      <c r="C94" s="164"/>
      <c r="D94" s="61" t="str">
        <f t="shared" si="0"/>
        <v xml:space="preserve"> </v>
      </c>
      <c r="E94" s="62" t="str">
        <f>IF(ISNUMBER(IFERROR(VLOOKUP(A94,'Surety Calculations Form'!$A$47:$G$193,4,FALSE),""))=TRUE,IFERROR(VLOOKUP(A94,'Surety Calculations Form'!$A$47:$G$193,4,FALSE),""),"")</f>
        <v/>
      </c>
      <c r="F94" s="62" t="str">
        <f>IF(ISNUMBER(IFERROR(VLOOKUP(A94,'Surety Calculations Form'!$A$47:$G$193,4,FALSE),""))=TRUE,IFERROR(VLOOKUP(A94,'Surety Calculations Form'!$A$47:$J$193,10,FALSE),""),"")</f>
        <v/>
      </c>
      <c r="G94" s="62">
        <f t="shared" si="1"/>
        <v>0</v>
      </c>
    </row>
    <row r="95" spans="1:7" s="62" customFormat="1" ht="20.100000000000001" customHeight="1" x14ac:dyDescent="0.25">
      <c r="A95" s="164" t="str" cm="1">
        <f t="array" ref="A95">PROPER(IFERROR(IF(ROWS(B$38:B95)&gt;COUNTA('Surety Calculations Form'!I:I),"",INDEX('Surety Calculations Form'!I:I,SMALL(IF('Surety Calculations Form'!$I$47:$I$191&lt;&gt;"",ROW('Surety Calculations Form'!$I$47:$I$191)),ROWS(B$38:B95)))),""))</f>
        <v/>
      </c>
      <c r="B95" s="164"/>
      <c r="C95" s="164"/>
      <c r="D95" s="61" t="str">
        <f t="shared" si="0"/>
        <v xml:space="preserve"> </v>
      </c>
      <c r="E95" s="62" t="str">
        <f>IF(ISNUMBER(IFERROR(VLOOKUP(A95,'Surety Calculations Form'!$A$47:$G$193,4,FALSE),""))=TRUE,IFERROR(VLOOKUP(A95,'Surety Calculations Form'!$A$47:$G$193,4,FALSE),""),"")</f>
        <v/>
      </c>
      <c r="F95" s="62" t="str">
        <f>IF(ISNUMBER(IFERROR(VLOOKUP(A95,'Surety Calculations Form'!$A$47:$G$193,4,FALSE),""))=TRUE,IFERROR(VLOOKUP(A95,'Surety Calculations Form'!$A$47:$J$193,10,FALSE),""),"")</f>
        <v/>
      </c>
      <c r="G95" s="62">
        <f t="shared" si="1"/>
        <v>0</v>
      </c>
    </row>
    <row r="96" spans="1:7" s="62" customFormat="1" ht="20.100000000000001" customHeight="1" x14ac:dyDescent="0.25">
      <c r="A96" s="164" t="str" cm="1">
        <f t="array" ref="A96">PROPER(IFERROR(IF(ROWS(B$38:B96)&gt;COUNTA('Surety Calculations Form'!I:I),"",INDEX('Surety Calculations Form'!I:I,SMALL(IF('Surety Calculations Form'!$I$47:$I$191&lt;&gt;"",ROW('Surety Calculations Form'!$I$47:$I$191)),ROWS(B$38:B96)))),""))</f>
        <v/>
      </c>
      <c r="B96" s="164"/>
      <c r="C96" s="164"/>
      <c r="D96" s="61" t="str">
        <f t="shared" si="0"/>
        <v xml:space="preserve"> </v>
      </c>
      <c r="E96" s="62" t="str">
        <f>IF(ISNUMBER(IFERROR(VLOOKUP(A96,'Surety Calculations Form'!$A$47:$G$193,4,FALSE),""))=TRUE,IFERROR(VLOOKUP(A96,'Surety Calculations Form'!$A$47:$G$193,4,FALSE),""),"")</f>
        <v/>
      </c>
      <c r="F96" s="62" t="str">
        <f>IF(ISNUMBER(IFERROR(VLOOKUP(A96,'Surety Calculations Form'!$A$47:$G$193,4,FALSE),""))=TRUE,IFERROR(VLOOKUP(A96,'Surety Calculations Form'!$A$47:$J$193,10,FALSE),""),"")</f>
        <v/>
      </c>
      <c r="G96" s="62">
        <f t="shared" si="1"/>
        <v>0</v>
      </c>
    </row>
    <row r="97" spans="1:7" s="62" customFormat="1" ht="20.100000000000001" customHeight="1" x14ac:dyDescent="0.25">
      <c r="A97" s="164" t="str" cm="1">
        <f t="array" ref="A97">PROPER(IFERROR(IF(ROWS(B$38:B97)&gt;COUNTA('Surety Calculations Form'!I:I),"",INDEX('Surety Calculations Form'!I:I,SMALL(IF('Surety Calculations Form'!$I$47:$I$191&lt;&gt;"",ROW('Surety Calculations Form'!$I$47:$I$191)),ROWS(B$38:B97)))),""))</f>
        <v/>
      </c>
      <c r="B97" s="164"/>
      <c r="C97" s="164"/>
      <c r="D97" s="61" t="str">
        <f t="shared" si="0"/>
        <v xml:space="preserve"> </v>
      </c>
      <c r="E97" s="62" t="str">
        <f>IF(ISNUMBER(IFERROR(VLOOKUP(A97,'Surety Calculations Form'!$A$47:$G$193,4,FALSE),""))=TRUE,IFERROR(VLOOKUP(A97,'Surety Calculations Form'!$A$47:$G$193,4,FALSE),""),"")</f>
        <v/>
      </c>
      <c r="F97" s="62" t="str">
        <f>IF(ISNUMBER(IFERROR(VLOOKUP(A97,'Surety Calculations Form'!$A$47:$G$193,4,FALSE),""))=TRUE,IFERROR(VLOOKUP(A97,'Surety Calculations Form'!$A$47:$J$193,10,FALSE),""),"")</f>
        <v/>
      </c>
      <c r="G97" s="62">
        <f t="shared" si="1"/>
        <v>0</v>
      </c>
    </row>
    <row r="98" spans="1:7" s="62" customFormat="1" ht="20.100000000000001" customHeight="1" x14ac:dyDescent="0.25">
      <c r="A98" s="164" t="str" cm="1">
        <f t="array" ref="A98">PROPER(IFERROR(IF(ROWS(B$38:B98)&gt;COUNTA('Surety Calculations Form'!I:I),"",INDEX('Surety Calculations Form'!I:I,SMALL(IF('Surety Calculations Form'!$I$47:$I$191&lt;&gt;"",ROW('Surety Calculations Form'!$I$47:$I$191)),ROWS(B$38:B98)))),""))</f>
        <v/>
      </c>
      <c r="B98" s="164"/>
      <c r="C98" s="164"/>
      <c r="D98" s="61" t="str">
        <f t="shared" si="0"/>
        <v xml:space="preserve"> </v>
      </c>
      <c r="E98" s="62" t="str">
        <f>IF(ISNUMBER(IFERROR(VLOOKUP(A98,'Surety Calculations Form'!$A$47:$G$193,4,FALSE),""))=TRUE,IFERROR(VLOOKUP(A98,'Surety Calculations Form'!$A$47:$G$193,4,FALSE),""),"")</f>
        <v/>
      </c>
      <c r="F98" s="62" t="str">
        <f>IF(ISNUMBER(IFERROR(VLOOKUP(A98,'Surety Calculations Form'!$A$47:$G$193,4,FALSE),""))=TRUE,IFERROR(VLOOKUP(A98,'Surety Calculations Form'!$A$47:$J$193,10,FALSE),""),"")</f>
        <v/>
      </c>
      <c r="G98" s="62">
        <f t="shared" si="1"/>
        <v>0</v>
      </c>
    </row>
    <row r="99" spans="1:7" s="62" customFormat="1" ht="20.100000000000001" customHeight="1" x14ac:dyDescent="0.25">
      <c r="A99" s="164" t="str" cm="1">
        <f t="array" ref="A99">PROPER(IFERROR(IF(ROWS(B$38:B99)&gt;COUNTA('Surety Calculations Form'!I:I),"",INDEX('Surety Calculations Form'!I:I,SMALL(IF('Surety Calculations Form'!$I$47:$I$191&lt;&gt;"",ROW('Surety Calculations Form'!$I$47:$I$191)),ROWS(B$38:B99)))),""))</f>
        <v/>
      </c>
      <c r="B99" s="164"/>
      <c r="C99" s="164"/>
      <c r="D99" s="61" t="str">
        <f t="shared" si="0"/>
        <v xml:space="preserve"> </v>
      </c>
      <c r="E99" s="62" t="str">
        <f>IF(ISNUMBER(IFERROR(VLOOKUP(A99,'Surety Calculations Form'!$A$47:$G$193,4,FALSE),""))=TRUE,IFERROR(VLOOKUP(A99,'Surety Calculations Form'!$A$47:$G$193,4,FALSE),""),"")</f>
        <v/>
      </c>
      <c r="F99" s="62" t="str">
        <f>IF(ISNUMBER(IFERROR(VLOOKUP(A99,'Surety Calculations Form'!$A$47:$G$193,4,FALSE),""))=TRUE,IFERROR(VLOOKUP(A99,'Surety Calculations Form'!$A$47:$J$193,10,FALSE),""),"")</f>
        <v/>
      </c>
      <c r="G99" s="62">
        <f t="shared" si="1"/>
        <v>0</v>
      </c>
    </row>
    <row r="100" spans="1:7" s="62" customFormat="1" ht="20.100000000000001" customHeight="1" x14ac:dyDescent="0.25">
      <c r="A100" s="164" t="str" cm="1">
        <f t="array" ref="A100">PROPER(IFERROR(IF(ROWS(B$38:B100)&gt;COUNTA('Surety Calculations Form'!I:I),"",INDEX('Surety Calculations Form'!I:I,SMALL(IF('Surety Calculations Form'!$I$47:$I$191&lt;&gt;"",ROW('Surety Calculations Form'!$I$47:$I$191)),ROWS(B$38:B100)))),""))</f>
        <v/>
      </c>
      <c r="B100" s="164"/>
      <c r="C100" s="164"/>
      <c r="D100" s="61" t="str">
        <f t="shared" si="0"/>
        <v xml:space="preserve"> </v>
      </c>
      <c r="E100" s="62" t="str">
        <f>IF(ISNUMBER(IFERROR(VLOOKUP(A100,'Surety Calculations Form'!$A$47:$G$193,4,FALSE),""))=TRUE,IFERROR(VLOOKUP(A100,'Surety Calculations Form'!$A$47:$G$193,4,FALSE),""),"")</f>
        <v/>
      </c>
      <c r="F100" s="62" t="str">
        <f>IF(ISNUMBER(IFERROR(VLOOKUP(A100,'Surety Calculations Form'!$A$47:$G$193,4,FALSE),""))=TRUE,IFERROR(VLOOKUP(A100,'Surety Calculations Form'!$A$47:$J$193,10,FALSE),""),"")</f>
        <v/>
      </c>
      <c r="G100" s="62">
        <f t="shared" si="1"/>
        <v>0</v>
      </c>
    </row>
    <row r="101" spans="1:7" s="62" customFormat="1" ht="20.100000000000001" customHeight="1" x14ac:dyDescent="0.25">
      <c r="A101" s="164" t="str" cm="1">
        <f t="array" ref="A101">PROPER(IFERROR(IF(ROWS(B$38:B101)&gt;COUNTA('Surety Calculations Form'!I:I),"",INDEX('Surety Calculations Form'!I:I,SMALL(IF('Surety Calculations Form'!$I$47:$I$191&lt;&gt;"",ROW('Surety Calculations Form'!$I$47:$I$191)),ROWS(B$38:B101)))),""))</f>
        <v/>
      </c>
      <c r="B101" s="164"/>
      <c r="C101" s="164"/>
      <c r="D101" s="61" t="str">
        <f t="shared" si="0"/>
        <v xml:space="preserve"> </v>
      </c>
      <c r="E101" s="62" t="str">
        <f>IF(ISNUMBER(IFERROR(VLOOKUP(A101,'Surety Calculations Form'!$A$47:$G$193,4,FALSE),""))=TRUE,IFERROR(VLOOKUP(A101,'Surety Calculations Form'!$A$47:$G$193,4,FALSE),""),"")</f>
        <v/>
      </c>
      <c r="F101" s="62" t="str">
        <f>IF(ISNUMBER(IFERROR(VLOOKUP(A101,'Surety Calculations Form'!$A$47:$G$193,4,FALSE),""))=TRUE,IFERROR(VLOOKUP(A101,'Surety Calculations Form'!$A$47:$J$193,10,FALSE),""),"")</f>
        <v/>
      </c>
      <c r="G101" s="62">
        <f t="shared" si="1"/>
        <v>0</v>
      </c>
    </row>
    <row r="102" spans="1:7" s="62" customFormat="1" ht="20.100000000000001" customHeight="1" x14ac:dyDescent="0.25">
      <c r="A102" s="164" t="str" cm="1">
        <f t="array" ref="A102">PROPER(IFERROR(IF(ROWS(B$38:B102)&gt;COUNTA('Surety Calculations Form'!I:I),"",INDEX('Surety Calculations Form'!I:I,SMALL(IF('Surety Calculations Form'!$I$47:$I$191&lt;&gt;"",ROW('Surety Calculations Form'!$I$47:$I$191)),ROWS(B$38:B102)))),""))</f>
        <v/>
      </c>
      <c r="B102" s="164"/>
      <c r="C102" s="164"/>
      <c r="D102" s="61" t="str">
        <f t="shared" si="0"/>
        <v xml:space="preserve"> </v>
      </c>
      <c r="E102" s="62" t="str">
        <f>IF(ISNUMBER(IFERROR(VLOOKUP(A102,'Surety Calculations Form'!$A$47:$G$193,4,FALSE),""))=TRUE,IFERROR(VLOOKUP(A102,'Surety Calculations Form'!$A$47:$G$193,4,FALSE),""),"")</f>
        <v/>
      </c>
      <c r="F102" s="62" t="str">
        <f>IF(ISNUMBER(IFERROR(VLOOKUP(A102,'Surety Calculations Form'!$A$47:$G$193,4,FALSE),""))=TRUE,IFERROR(VLOOKUP(A102,'Surety Calculations Form'!$A$47:$J$193,10,FALSE),""),"")</f>
        <v/>
      </c>
      <c r="G102" s="62">
        <f t="shared" si="1"/>
        <v>0</v>
      </c>
    </row>
    <row r="103" spans="1:7" s="62" customFormat="1" ht="20.100000000000001" customHeight="1" x14ac:dyDescent="0.25">
      <c r="A103" s="164" t="str" cm="1">
        <f t="array" ref="A103">PROPER(IFERROR(IF(ROWS(B$38:B103)&gt;COUNTA('Surety Calculations Form'!I:I),"",INDEX('Surety Calculations Form'!I:I,SMALL(IF('Surety Calculations Form'!$I$47:$I$191&lt;&gt;"",ROW('Surety Calculations Form'!$I$47:$I$191)),ROWS(B$38:B103)))),""))</f>
        <v/>
      </c>
      <c r="B103" s="164"/>
      <c r="C103" s="164"/>
      <c r="D103" s="61" t="str">
        <f t="shared" ref="D103:D139" si="2">CONCATENATE(E103," ",F103)</f>
        <v xml:space="preserve"> </v>
      </c>
      <c r="E103" s="62" t="str">
        <f>IF(ISNUMBER(IFERROR(VLOOKUP(A103,'Surety Calculations Form'!$A$47:$G$193,4,FALSE),""))=TRUE,IFERROR(VLOOKUP(A103,'Surety Calculations Form'!$A$47:$G$193,4,FALSE),""),"")</f>
        <v/>
      </c>
      <c r="F103" s="62" t="str">
        <f>IF(ISNUMBER(IFERROR(VLOOKUP(A103,'Surety Calculations Form'!$A$47:$G$193,4,FALSE),""))=TRUE,IFERROR(VLOOKUP(A103,'Surety Calculations Form'!$A$47:$J$193,10,FALSE),""),"")</f>
        <v/>
      </c>
      <c r="G103" s="62">
        <f t="shared" ref="G103:G139" si="3">IF(A103&lt;&gt;"",1,0)</f>
        <v>0</v>
      </c>
    </row>
    <row r="104" spans="1:7" s="62" customFormat="1" ht="20.100000000000001" customHeight="1" x14ac:dyDescent="0.25">
      <c r="A104" s="164" t="str" cm="1">
        <f t="array" ref="A104">PROPER(IFERROR(IF(ROWS(B$38:B104)&gt;COUNTA('Surety Calculations Form'!I:I),"",INDEX('Surety Calculations Form'!I:I,SMALL(IF('Surety Calculations Form'!$I$47:$I$191&lt;&gt;"",ROW('Surety Calculations Form'!$I$47:$I$191)),ROWS(B$38:B104)))),""))</f>
        <v/>
      </c>
      <c r="B104" s="164"/>
      <c r="C104" s="164"/>
      <c r="D104" s="61" t="str">
        <f t="shared" si="2"/>
        <v xml:space="preserve"> </v>
      </c>
      <c r="E104" s="62" t="str">
        <f>IF(ISNUMBER(IFERROR(VLOOKUP(A104,'Surety Calculations Form'!$A$47:$G$193,4,FALSE),""))=TRUE,IFERROR(VLOOKUP(A104,'Surety Calculations Form'!$A$47:$G$193,4,FALSE),""),"")</f>
        <v/>
      </c>
      <c r="F104" s="62" t="str">
        <f>IF(ISNUMBER(IFERROR(VLOOKUP(A104,'Surety Calculations Form'!$A$47:$G$193,4,FALSE),""))=TRUE,IFERROR(VLOOKUP(A104,'Surety Calculations Form'!$A$47:$J$193,10,FALSE),""),"")</f>
        <v/>
      </c>
      <c r="G104" s="62">
        <f t="shared" si="3"/>
        <v>0</v>
      </c>
    </row>
    <row r="105" spans="1:7" s="62" customFormat="1" ht="20.100000000000001" customHeight="1" x14ac:dyDescent="0.25">
      <c r="A105" s="164" t="str" cm="1">
        <f t="array" ref="A105">PROPER(IFERROR(IF(ROWS(B$38:B105)&gt;COUNTA('Surety Calculations Form'!I:I),"",INDEX('Surety Calculations Form'!I:I,SMALL(IF('Surety Calculations Form'!$I$47:$I$191&lt;&gt;"",ROW('Surety Calculations Form'!$I$47:$I$191)),ROWS(B$38:B105)))),""))</f>
        <v/>
      </c>
      <c r="B105" s="164"/>
      <c r="C105" s="164"/>
      <c r="D105" s="61" t="str">
        <f t="shared" si="2"/>
        <v xml:space="preserve"> </v>
      </c>
      <c r="E105" s="62" t="str">
        <f>IF(ISNUMBER(IFERROR(VLOOKUP(A105,'Surety Calculations Form'!$A$47:$G$193,4,FALSE),""))=TRUE,IFERROR(VLOOKUP(A105,'Surety Calculations Form'!$A$47:$G$193,4,FALSE),""),"")</f>
        <v/>
      </c>
      <c r="F105" s="62" t="str">
        <f>IF(ISNUMBER(IFERROR(VLOOKUP(A105,'Surety Calculations Form'!$A$47:$G$193,4,FALSE),""))=TRUE,IFERROR(VLOOKUP(A105,'Surety Calculations Form'!$A$47:$J$193,10,FALSE),""),"")</f>
        <v/>
      </c>
      <c r="G105" s="62">
        <f t="shared" si="3"/>
        <v>0</v>
      </c>
    </row>
    <row r="106" spans="1:7" s="62" customFormat="1" ht="20.100000000000001" customHeight="1" x14ac:dyDescent="0.25">
      <c r="A106" s="164" t="str" cm="1">
        <f t="array" ref="A106">PROPER(IFERROR(IF(ROWS(B$38:B106)&gt;COUNTA('Surety Calculations Form'!I:I),"",INDEX('Surety Calculations Form'!I:I,SMALL(IF('Surety Calculations Form'!$I$47:$I$191&lt;&gt;"",ROW('Surety Calculations Form'!$I$47:$I$191)),ROWS(B$38:B106)))),""))</f>
        <v/>
      </c>
      <c r="B106" s="164"/>
      <c r="C106" s="164"/>
      <c r="D106" s="61" t="str">
        <f t="shared" si="2"/>
        <v xml:space="preserve"> </v>
      </c>
      <c r="E106" s="62" t="str">
        <f>IF(ISNUMBER(IFERROR(VLOOKUP(A106,'Surety Calculations Form'!$A$47:$G$193,4,FALSE),""))=TRUE,IFERROR(VLOOKUP(A106,'Surety Calculations Form'!$A$47:$G$193,4,FALSE),""),"")</f>
        <v/>
      </c>
      <c r="F106" s="62" t="str">
        <f>IF(ISNUMBER(IFERROR(VLOOKUP(A106,'Surety Calculations Form'!$A$47:$G$193,4,FALSE),""))=TRUE,IFERROR(VLOOKUP(A106,'Surety Calculations Form'!$A$47:$J$193,10,FALSE),""),"")</f>
        <v/>
      </c>
      <c r="G106" s="62">
        <f t="shared" si="3"/>
        <v>0</v>
      </c>
    </row>
    <row r="107" spans="1:7" s="62" customFormat="1" ht="20.100000000000001" customHeight="1" x14ac:dyDescent="0.25">
      <c r="A107" s="164" t="str" cm="1">
        <f t="array" ref="A107">PROPER(IFERROR(IF(ROWS(B$38:B107)&gt;COUNTA('Surety Calculations Form'!I:I),"",INDEX('Surety Calculations Form'!I:I,SMALL(IF('Surety Calculations Form'!$I$47:$I$191&lt;&gt;"",ROW('Surety Calculations Form'!$I$47:$I$191)),ROWS(B$38:B107)))),""))</f>
        <v/>
      </c>
      <c r="B107" s="164"/>
      <c r="C107" s="164"/>
      <c r="D107" s="61" t="str">
        <f t="shared" si="2"/>
        <v xml:space="preserve"> </v>
      </c>
      <c r="E107" s="62" t="str">
        <f>IF(ISNUMBER(IFERROR(VLOOKUP(A107,'Surety Calculations Form'!$A$47:$G$193,4,FALSE),""))=TRUE,IFERROR(VLOOKUP(A107,'Surety Calculations Form'!$A$47:$G$193,4,FALSE),""),"")</f>
        <v/>
      </c>
      <c r="F107" s="62" t="str">
        <f>IF(ISNUMBER(IFERROR(VLOOKUP(A107,'Surety Calculations Form'!$A$47:$G$193,4,FALSE),""))=TRUE,IFERROR(VLOOKUP(A107,'Surety Calculations Form'!$A$47:$J$193,10,FALSE),""),"")</f>
        <v/>
      </c>
      <c r="G107" s="62">
        <f t="shared" si="3"/>
        <v>0</v>
      </c>
    </row>
    <row r="108" spans="1:7" s="62" customFormat="1" ht="20.100000000000001" customHeight="1" x14ac:dyDescent="0.25">
      <c r="A108" s="164" t="str" cm="1">
        <f t="array" ref="A108">PROPER(IFERROR(IF(ROWS(B$38:B108)&gt;COUNTA('Surety Calculations Form'!I:I),"",INDEX('Surety Calculations Form'!I:I,SMALL(IF('Surety Calculations Form'!$I$47:$I$191&lt;&gt;"",ROW('Surety Calculations Form'!$I$47:$I$191)),ROWS(B$38:B108)))),""))</f>
        <v/>
      </c>
      <c r="B108" s="164"/>
      <c r="C108" s="164"/>
      <c r="D108" s="61" t="str">
        <f t="shared" si="2"/>
        <v xml:space="preserve"> </v>
      </c>
      <c r="E108" s="62" t="str">
        <f>IF(ISNUMBER(IFERROR(VLOOKUP(A108,'Surety Calculations Form'!$A$47:$G$193,4,FALSE),""))=TRUE,IFERROR(VLOOKUP(A108,'Surety Calculations Form'!$A$47:$G$193,4,FALSE),""),"")</f>
        <v/>
      </c>
      <c r="F108" s="62" t="str">
        <f>IF(ISNUMBER(IFERROR(VLOOKUP(A108,'Surety Calculations Form'!$A$47:$G$193,4,FALSE),""))=TRUE,IFERROR(VLOOKUP(A108,'Surety Calculations Form'!$A$47:$J$193,10,FALSE),""),"")</f>
        <v/>
      </c>
      <c r="G108" s="62">
        <f t="shared" si="3"/>
        <v>0</v>
      </c>
    </row>
    <row r="109" spans="1:7" s="62" customFormat="1" ht="20.100000000000001" customHeight="1" x14ac:dyDescent="0.25">
      <c r="A109" s="164" t="str" cm="1">
        <f t="array" ref="A109">PROPER(IFERROR(IF(ROWS(B$38:B109)&gt;COUNTA('Surety Calculations Form'!I:I),"",INDEX('Surety Calculations Form'!I:I,SMALL(IF('Surety Calculations Form'!$I$47:$I$191&lt;&gt;"",ROW('Surety Calculations Form'!$I$47:$I$191)),ROWS(B$38:B109)))),""))</f>
        <v/>
      </c>
      <c r="B109" s="164"/>
      <c r="C109" s="164"/>
      <c r="D109" s="61" t="str">
        <f t="shared" si="2"/>
        <v xml:space="preserve"> </v>
      </c>
      <c r="E109" s="62" t="str">
        <f>IF(ISNUMBER(IFERROR(VLOOKUP(A109,'Surety Calculations Form'!$A$47:$G$193,4,FALSE),""))=TRUE,IFERROR(VLOOKUP(A109,'Surety Calculations Form'!$A$47:$G$193,4,FALSE),""),"")</f>
        <v/>
      </c>
      <c r="F109" s="62" t="str">
        <f>IF(ISNUMBER(IFERROR(VLOOKUP(A109,'Surety Calculations Form'!$A$47:$G$193,4,FALSE),""))=TRUE,IFERROR(VLOOKUP(A109,'Surety Calculations Form'!$A$47:$J$193,10,FALSE),""),"")</f>
        <v/>
      </c>
      <c r="G109" s="62">
        <f t="shared" si="3"/>
        <v>0</v>
      </c>
    </row>
    <row r="110" spans="1:7" s="62" customFormat="1" ht="20.100000000000001" customHeight="1" x14ac:dyDescent="0.25">
      <c r="A110" s="164" t="str" cm="1">
        <f t="array" ref="A110">PROPER(IFERROR(IF(ROWS(B$38:B110)&gt;COUNTA('Surety Calculations Form'!I:I),"",INDEX('Surety Calculations Form'!I:I,SMALL(IF('Surety Calculations Form'!$I$47:$I$191&lt;&gt;"",ROW('Surety Calculations Form'!$I$47:$I$191)),ROWS(B$38:B110)))),""))</f>
        <v/>
      </c>
      <c r="B110" s="164"/>
      <c r="C110" s="164"/>
      <c r="D110" s="61" t="str">
        <f t="shared" si="2"/>
        <v xml:space="preserve"> </v>
      </c>
      <c r="E110" s="62" t="str">
        <f>IF(ISNUMBER(IFERROR(VLOOKUP(A110,'Surety Calculations Form'!$A$47:$G$193,4,FALSE),""))=TRUE,IFERROR(VLOOKUP(A110,'Surety Calculations Form'!$A$47:$G$193,4,FALSE),""),"")</f>
        <v/>
      </c>
      <c r="F110" s="62" t="str">
        <f>IF(ISNUMBER(IFERROR(VLOOKUP(A110,'Surety Calculations Form'!$A$47:$G$193,4,FALSE),""))=TRUE,IFERROR(VLOOKUP(A110,'Surety Calculations Form'!$A$47:$J$193,10,FALSE),""),"")</f>
        <v/>
      </c>
      <c r="G110" s="62">
        <f t="shared" si="3"/>
        <v>0</v>
      </c>
    </row>
    <row r="111" spans="1:7" s="62" customFormat="1" ht="20.100000000000001" customHeight="1" x14ac:dyDescent="0.25">
      <c r="A111" s="164" t="str" cm="1">
        <f t="array" ref="A111">PROPER(IFERROR(IF(ROWS(B$38:B111)&gt;COUNTA('Surety Calculations Form'!I:I),"",INDEX('Surety Calculations Form'!I:I,SMALL(IF('Surety Calculations Form'!$I$47:$I$191&lt;&gt;"",ROW('Surety Calculations Form'!$I$47:$I$191)),ROWS(B$38:B111)))),""))</f>
        <v/>
      </c>
      <c r="B111" s="164"/>
      <c r="C111" s="164"/>
      <c r="D111" s="61" t="str">
        <f t="shared" si="2"/>
        <v xml:space="preserve"> </v>
      </c>
      <c r="E111" s="62" t="str">
        <f>IF(ISNUMBER(IFERROR(VLOOKUP(A111,'Surety Calculations Form'!$A$47:$G$193,4,FALSE),""))=TRUE,IFERROR(VLOOKUP(A111,'Surety Calculations Form'!$A$47:$G$193,4,FALSE),""),"")</f>
        <v/>
      </c>
      <c r="F111" s="62" t="str">
        <f>IF(ISNUMBER(IFERROR(VLOOKUP(A111,'Surety Calculations Form'!$A$47:$G$193,4,FALSE),""))=TRUE,IFERROR(VLOOKUP(A111,'Surety Calculations Form'!$A$47:$J$193,10,FALSE),""),"")</f>
        <v/>
      </c>
      <c r="G111" s="62">
        <f t="shared" si="3"/>
        <v>0</v>
      </c>
    </row>
    <row r="112" spans="1:7" s="62" customFormat="1" ht="20.100000000000001" customHeight="1" x14ac:dyDescent="0.25">
      <c r="A112" s="164" t="str" cm="1">
        <f t="array" ref="A112">PROPER(IFERROR(IF(ROWS(B$38:B112)&gt;COUNTA('Surety Calculations Form'!I:I),"",INDEX('Surety Calculations Form'!I:I,SMALL(IF('Surety Calculations Form'!$I$47:$I$191&lt;&gt;"",ROW('Surety Calculations Form'!$I$47:$I$191)),ROWS(B$38:B112)))),""))</f>
        <v/>
      </c>
      <c r="B112" s="164"/>
      <c r="C112" s="164"/>
      <c r="D112" s="61" t="str">
        <f t="shared" si="2"/>
        <v xml:space="preserve"> </v>
      </c>
      <c r="E112" s="62" t="str">
        <f>IF(ISNUMBER(IFERROR(VLOOKUP(A112,'Surety Calculations Form'!$A$47:$G$193,4,FALSE),""))=TRUE,IFERROR(VLOOKUP(A112,'Surety Calculations Form'!$A$47:$G$193,4,FALSE),""),"")</f>
        <v/>
      </c>
      <c r="F112" s="62" t="str">
        <f>IF(ISNUMBER(IFERROR(VLOOKUP(A112,'Surety Calculations Form'!$A$47:$G$193,4,FALSE),""))=TRUE,IFERROR(VLOOKUP(A112,'Surety Calculations Form'!$A$47:$J$193,10,FALSE),""),"")</f>
        <v/>
      </c>
      <c r="G112" s="62">
        <f t="shared" si="3"/>
        <v>0</v>
      </c>
    </row>
    <row r="113" spans="1:7" s="62" customFormat="1" ht="20.100000000000001" customHeight="1" x14ac:dyDescent="0.25">
      <c r="A113" s="164" t="str" cm="1">
        <f t="array" ref="A113">PROPER(IFERROR(IF(ROWS(B$38:B113)&gt;COUNTA('Surety Calculations Form'!I:I),"",INDEX('Surety Calculations Form'!I:I,SMALL(IF('Surety Calculations Form'!$I$47:$I$191&lt;&gt;"",ROW('Surety Calculations Form'!$I$47:$I$191)),ROWS(B$38:B113)))),""))</f>
        <v/>
      </c>
      <c r="B113" s="164"/>
      <c r="C113" s="164"/>
      <c r="D113" s="61" t="str">
        <f t="shared" si="2"/>
        <v xml:space="preserve"> </v>
      </c>
      <c r="E113" s="62" t="str">
        <f>IF(ISNUMBER(IFERROR(VLOOKUP(A113,'Surety Calculations Form'!$A$47:$G$193,4,FALSE),""))=TRUE,IFERROR(VLOOKUP(A113,'Surety Calculations Form'!$A$47:$G$193,4,FALSE),""),"")</f>
        <v/>
      </c>
      <c r="F113" s="62" t="str">
        <f>IF(ISNUMBER(IFERROR(VLOOKUP(A113,'Surety Calculations Form'!$A$47:$G$193,4,FALSE),""))=TRUE,IFERROR(VLOOKUP(A113,'Surety Calculations Form'!$A$47:$J$193,10,FALSE),""),"")</f>
        <v/>
      </c>
      <c r="G113" s="62">
        <f t="shared" si="3"/>
        <v>0</v>
      </c>
    </row>
    <row r="114" spans="1:7" s="62" customFormat="1" ht="20.100000000000001" customHeight="1" x14ac:dyDescent="0.25">
      <c r="A114" s="164" t="str" cm="1">
        <f t="array" ref="A114">PROPER(IFERROR(IF(ROWS(B$38:B114)&gt;COUNTA('Surety Calculations Form'!I:I),"",INDEX('Surety Calculations Form'!I:I,SMALL(IF('Surety Calculations Form'!$I$47:$I$191&lt;&gt;"",ROW('Surety Calculations Form'!$I$47:$I$191)),ROWS(B$38:B114)))),""))</f>
        <v/>
      </c>
      <c r="B114" s="164"/>
      <c r="C114" s="164"/>
      <c r="D114" s="61" t="str">
        <f t="shared" si="2"/>
        <v xml:space="preserve"> </v>
      </c>
      <c r="E114" s="62" t="str">
        <f>IF(ISNUMBER(IFERROR(VLOOKUP(A114,'Surety Calculations Form'!$A$47:$G$193,4,FALSE),""))=TRUE,IFERROR(VLOOKUP(A114,'Surety Calculations Form'!$A$47:$G$193,4,FALSE),""),"")</f>
        <v/>
      </c>
      <c r="F114" s="62" t="str">
        <f>IF(ISNUMBER(IFERROR(VLOOKUP(A114,'Surety Calculations Form'!$A$47:$G$193,4,FALSE),""))=TRUE,IFERROR(VLOOKUP(A114,'Surety Calculations Form'!$A$47:$J$193,10,FALSE),""),"")</f>
        <v/>
      </c>
      <c r="G114" s="62">
        <f t="shared" si="3"/>
        <v>0</v>
      </c>
    </row>
    <row r="115" spans="1:7" s="62" customFormat="1" ht="20.100000000000001" customHeight="1" x14ac:dyDescent="0.25">
      <c r="A115" s="164" t="str" cm="1">
        <f t="array" ref="A115">PROPER(IFERROR(IF(ROWS(B$38:B115)&gt;COUNTA('Surety Calculations Form'!I:I),"",INDEX('Surety Calculations Form'!I:I,SMALL(IF('Surety Calculations Form'!$I$47:$I$191&lt;&gt;"",ROW('Surety Calculations Form'!$I$47:$I$191)),ROWS(B$38:B115)))),""))</f>
        <v/>
      </c>
      <c r="B115" s="164"/>
      <c r="C115" s="164"/>
      <c r="D115" s="61" t="str">
        <f t="shared" si="2"/>
        <v xml:space="preserve"> </v>
      </c>
      <c r="E115" s="62" t="str">
        <f>IF(ISNUMBER(IFERROR(VLOOKUP(A115,'Surety Calculations Form'!$A$47:$G$193,4,FALSE),""))=TRUE,IFERROR(VLOOKUP(A115,'Surety Calculations Form'!$A$47:$G$193,4,FALSE),""),"")</f>
        <v/>
      </c>
      <c r="F115" s="62" t="str">
        <f>IF(ISNUMBER(IFERROR(VLOOKUP(A115,'Surety Calculations Form'!$A$47:$G$193,4,FALSE),""))=TRUE,IFERROR(VLOOKUP(A115,'Surety Calculations Form'!$A$47:$J$193,10,FALSE),""),"")</f>
        <v/>
      </c>
      <c r="G115" s="62">
        <f t="shared" si="3"/>
        <v>0</v>
      </c>
    </row>
    <row r="116" spans="1:7" s="62" customFormat="1" ht="20.100000000000001" customHeight="1" x14ac:dyDescent="0.25">
      <c r="A116" s="164" t="str" cm="1">
        <f t="array" ref="A116">PROPER(IFERROR(IF(ROWS(B$38:B116)&gt;COUNTA('Surety Calculations Form'!I:I),"",INDEX('Surety Calculations Form'!I:I,SMALL(IF('Surety Calculations Form'!$I$47:$I$191&lt;&gt;"",ROW('Surety Calculations Form'!$I$47:$I$191)),ROWS(B$38:B116)))),""))</f>
        <v/>
      </c>
      <c r="B116" s="164"/>
      <c r="C116" s="164"/>
      <c r="D116" s="61" t="str">
        <f t="shared" si="2"/>
        <v xml:space="preserve"> </v>
      </c>
      <c r="E116" s="62" t="str">
        <f>IF(ISNUMBER(IFERROR(VLOOKUP(A116,'Surety Calculations Form'!$A$47:$G$193,4,FALSE),""))=TRUE,IFERROR(VLOOKUP(A116,'Surety Calculations Form'!$A$47:$G$193,4,FALSE),""),"")</f>
        <v/>
      </c>
      <c r="F116" s="62" t="str">
        <f>IF(ISNUMBER(IFERROR(VLOOKUP(A116,'Surety Calculations Form'!$A$47:$G$193,4,FALSE),""))=TRUE,IFERROR(VLOOKUP(A116,'Surety Calculations Form'!$A$47:$J$193,10,FALSE),""),"")</f>
        <v/>
      </c>
      <c r="G116" s="62">
        <f t="shared" si="3"/>
        <v>0</v>
      </c>
    </row>
    <row r="117" spans="1:7" s="62" customFormat="1" ht="20.100000000000001" customHeight="1" x14ac:dyDescent="0.25">
      <c r="A117" s="164" t="str" cm="1">
        <f t="array" ref="A117">PROPER(IFERROR(IF(ROWS(B$38:B117)&gt;COUNTA('Surety Calculations Form'!I:I),"",INDEX('Surety Calculations Form'!I:I,SMALL(IF('Surety Calculations Form'!$I$47:$I$191&lt;&gt;"",ROW('Surety Calculations Form'!$I$47:$I$191)),ROWS(B$38:B117)))),""))</f>
        <v/>
      </c>
      <c r="B117" s="164"/>
      <c r="C117" s="164"/>
      <c r="D117" s="61" t="str">
        <f t="shared" si="2"/>
        <v xml:space="preserve"> </v>
      </c>
      <c r="E117" s="62" t="str">
        <f>IF(ISNUMBER(IFERROR(VLOOKUP(A117,'Surety Calculations Form'!$A$47:$G$193,4,FALSE),""))=TRUE,IFERROR(VLOOKUP(A117,'Surety Calculations Form'!$A$47:$G$193,4,FALSE),""),"")</f>
        <v/>
      </c>
      <c r="F117" s="62" t="str">
        <f>IF(ISNUMBER(IFERROR(VLOOKUP(A117,'Surety Calculations Form'!$A$47:$G$193,4,FALSE),""))=TRUE,IFERROR(VLOOKUP(A117,'Surety Calculations Form'!$A$47:$J$193,10,FALSE),""),"")</f>
        <v/>
      </c>
      <c r="G117" s="62">
        <f t="shared" si="3"/>
        <v>0</v>
      </c>
    </row>
    <row r="118" spans="1:7" s="62" customFormat="1" ht="20.100000000000001" customHeight="1" x14ac:dyDescent="0.25">
      <c r="A118" s="164" t="str" cm="1">
        <f t="array" ref="A118">PROPER(IFERROR(IF(ROWS(B$38:B118)&gt;COUNTA('Surety Calculations Form'!I:I),"",INDEX('Surety Calculations Form'!I:I,SMALL(IF('Surety Calculations Form'!$I$47:$I$191&lt;&gt;"",ROW('Surety Calculations Form'!$I$47:$I$191)),ROWS(B$38:B118)))),""))</f>
        <v/>
      </c>
      <c r="B118" s="164"/>
      <c r="C118" s="164"/>
      <c r="D118" s="61" t="str">
        <f t="shared" si="2"/>
        <v xml:space="preserve"> </v>
      </c>
      <c r="E118" s="62" t="str">
        <f>IF(ISNUMBER(IFERROR(VLOOKUP(A118,'Surety Calculations Form'!$A$47:$G$193,4,FALSE),""))=TRUE,IFERROR(VLOOKUP(A118,'Surety Calculations Form'!$A$47:$G$193,4,FALSE),""),"")</f>
        <v/>
      </c>
      <c r="F118" s="62" t="str">
        <f>IF(ISNUMBER(IFERROR(VLOOKUP(A118,'Surety Calculations Form'!$A$47:$G$193,4,FALSE),""))=TRUE,IFERROR(VLOOKUP(A118,'Surety Calculations Form'!$A$47:$J$193,10,FALSE),""),"")</f>
        <v/>
      </c>
      <c r="G118" s="62">
        <f t="shared" si="3"/>
        <v>0</v>
      </c>
    </row>
    <row r="119" spans="1:7" s="62" customFormat="1" ht="20.100000000000001" customHeight="1" x14ac:dyDescent="0.25">
      <c r="A119" s="164" t="str" cm="1">
        <f t="array" ref="A119">PROPER(IFERROR(IF(ROWS(B$38:B119)&gt;COUNTA('Surety Calculations Form'!I:I),"",INDEX('Surety Calculations Form'!I:I,SMALL(IF('Surety Calculations Form'!$I$47:$I$191&lt;&gt;"",ROW('Surety Calculations Form'!$I$47:$I$191)),ROWS(B$38:B119)))),""))</f>
        <v/>
      </c>
      <c r="B119" s="164"/>
      <c r="C119" s="164"/>
      <c r="D119" s="61" t="str">
        <f t="shared" si="2"/>
        <v xml:space="preserve"> </v>
      </c>
      <c r="E119" s="62" t="str">
        <f>IF(ISNUMBER(IFERROR(VLOOKUP(A119,'Surety Calculations Form'!$A$47:$G$193,4,FALSE),""))=TRUE,IFERROR(VLOOKUP(A119,'Surety Calculations Form'!$A$47:$G$193,4,FALSE),""),"")</f>
        <v/>
      </c>
      <c r="F119" s="62" t="str">
        <f>IF(ISNUMBER(IFERROR(VLOOKUP(A119,'Surety Calculations Form'!$A$47:$G$193,4,FALSE),""))=TRUE,IFERROR(VLOOKUP(A119,'Surety Calculations Form'!$A$47:$J$193,10,FALSE),""),"")</f>
        <v/>
      </c>
      <c r="G119" s="62">
        <f t="shared" si="3"/>
        <v>0</v>
      </c>
    </row>
    <row r="120" spans="1:7" s="62" customFormat="1" ht="20.100000000000001" customHeight="1" x14ac:dyDescent="0.25">
      <c r="A120" s="164" t="str" cm="1">
        <f t="array" ref="A120">PROPER(IFERROR(IF(ROWS(B$38:B120)&gt;COUNTA('Surety Calculations Form'!I:I),"",INDEX('Surety Calculations Form'!I:I,SMALL(IF('Surety Calculations Form'!$I$47:$I$191&lt;&gt;"",ROW('Surety Calculations Form'!$I$47:$I$191)),ROWS(B$38:B120)))),""))</f>
        <v/>
      </c>
      <c r="B120" s="164"/>
      <c r="C120" s="164"/>
      <c r="D120" s="61" t="str">
        <f t="shared" si="2"/>
        <v xml:space="preserve"> </v>
      </c>
      <c r="E120" s="62" t="str">
        <f>IF(ISNUMBER(IFERROR(VLOOKUP(A120,'Surety Calculations Form'!$A$47:$G$193,4,FALSE),""))=TRUE,IFERROR(VLOOKUP(A120,'Surety Calculations Form'!$A$47:$G$193,4,FALSE),""),"")</f>
        <v/>
      </c>
      <c r="F120" s="62" t="str">
        <f>IF(ISNUMBER(IFERROR(VLOOKUP(A120,'Surety Calculations Form'!$A$47:$G$193,4,FALSE),""))=TRUE,IFERROR(VLOOKUP(A120,'Surety Calculations Form'!$A$47:$J$193,10,FALSE),""),"")</f>
        <v/>
      </c>
      <c r="G120" s="62">
        <f t="shared" si="3"/>
        <v>0</v>
      </c>
    </row>
    <row r="121" spans="1:7" s="62" customFormat="1" ht="20.100000000000001" customHeight="1" x14ac:dyDescent="0.25">
      <c r="A121" s="164" t="str" cm="1">
        <f t="array" ref="A121">PROPER(IFERROR(IF(ROWS(B$38:B121)&gt;COUNTA('Surety Calculations Form'!I:I),"",INDEX('Surety Calculations Form'!I:I,SMALL(IF('Surety Calculations Form'!$I$47:$I$191&lt;&gt;"",ROW('Surety Calculations Form'!$I$47:$I$191)),ROWS(B$38:B121)))),""))</f>
        <v/>
      </c>
      <c r="B121" s="164"/>
      <c r="C121" s="164"/>
      <c r="D121" s="61" t="str">
        <f t="shared" si="2"/>
        <v xml:space="preserve"> </v>
      </c>
      <c r="E121" s="62" t="str">
        <f>IF(ISNUMBER(IFERROR(VLOOKUP(A121,'Surety Calculations Form'!$A$47:$G$193,4,FALSE),""))=TRUE,IFERROR(VLOOKUP(A121,'Surety Calculations Form'!$A$47:$G$193,4,FALSE),""),"")</f>
        <v/>
      </c>
      <c r="F121" s="62" t="str">
        <f>IF(ISNUMBER(IFERROR(VLOOKUP(A121,'Surety Calculations Form'!$A$47:$G$193,4,FALSE),""))=TRUE,IFERROR(VLOOKUP(A121,'Surety Calculations Form'!$A$47:$J$193,10,FALSE),""),"")</f>
        <v/>
      </c>
      <c r="G121" s="62">
        <f t="shared" si="3"/>
        <v>0</v>
      </c>
    </row>
    <row r="122" spans="1:7" s="62" customFormat="1" ht="20.100000000000001" customHeight="1" x14ac:dyDescent="0.25">
      <c r="A122" s="164" t="str" cm="1">
        <f t="array" ref="A122">PROPER(IFERROR(IF(ROWS(B$38:B122)&gt;COUNTA('Surety Calculations Form'!I:I),"",INDEX('Surety Calculations Form'!I:I,SMALL(IF('Surety Calculations Form'!$I$47:$I$191&lt;&gt;"",ROW('Surety Calculations Form'!$I$47:$I$191)),ROWS(B$38:B122)))),""))</f>
        <v/>
      </c>
      <c r="B122" s="164"/>
      <c r="C122" s="164"/>
      <c r="D122" s="61" t="str">
        <f t="shared" si="2"/>
        <v xml:space="preserve"> </v>
      </c>
      <c r="E122" s="62" t="str">
        <f>IF(ISNUMBER(IFERROR(VLOOKUP(A122,'Surety Calculations Form'!$A$47:$G$193,4,FALSE),""))=TRUE,IFERROR(VLOOKUP(A122,'Surety Calculations Form'!$A$47:$G$193,4,FALSE),""),"")</f>
        <v/>
      </c>
      <c r="F122" s="62" t="str">
        <f>IF(ISNUMBER(IFERROR(VLOOKUP(A122,'Surety Calculations Form'!$A$47:$G$193,4,FALSE),""))=TRUE,IFERROR(VLOOKUP(A122,'Surety Calculations Form'!$A$47:$J$193,10,FALSE),""),"")</f>
        <v/>
      </c>
      <c r="G122" s="62">
        <f t="shared" si="3"/>
        <v>0</v>
      </c>
    </row>
    <row r="123" spans="1:7" s="62" customFormat="1" ht="20.100000000000001" customHeight="1" x14ac:dyDescent="0.25">
      <c r="A123" s="164" t="str" cm="1">
        <f t="array" ref="A123">PROPER(IFERROR(IF(ROWS(B$38:B123)&gt;COUNTA('Surety Calculations Form'!I:I),"",INDEX('Surety Calculations Form'!I:I,SMALL(IF('Surety Calculations Form'!$I$47:$I$191&lt;&gt;"",ROW('Surety Calculations Form'!$I$47:$I$191)),ROWS(B$38:B123)))),""))</f>
        <v/>
      </c>
      <c r="B123" s="164"/>
      <c r="C123" s="164"/>
      <c r="D123" s="61" t="str">
        <f t="shared" si="2"/>
        <v xml:space="preserve"> </v>
      </c>
      <c r="E123" s="62" t="str">
        <f>IF(ISNUMBER(IFERROR(VLOOKUP(A123,'Surety Calculations Form'!$A$47:$G$193,4,FALSE),""))=TRUE,IFERROR(VLOOKUP(A123,'Surety Calculations Form'!$A$47:$G$193,4,FALSE),""),"")</f>
        <v/>
      </c>
      <c r="F123" s="62" t="str">
        <f>IF(ISNUMBER(IFERROR(VLOOKUP(A123,'Surety Calculations Form'!$A$47:$G$193,4,FALSE),""))=TRUE,IFERROR(VLOOKUP(A123,'Surety Calculations Form'!$A$47:$J$193,10,FALSE),""),"")</f>
        <v/>
      </c>
      <c r="G123" s="62">
        <f t="shared" si="3"/>
        <v>0</v>
      </c>
    </row>
    <row r="124" spans="1:7" s="62" customFormat="1" ht="20.100000000000001" customHeight="1" x14ac:dyDescent="0.25">
      <c r="A124" s="164" t="str" cm="1">
        <f t="array" ref="A124">PROPER(IFERROR(IF(ROWS(B$38:B124)&gt;COUNTA('Surety Calculations Form'!I:I),"",INDEX('Surety Calculations Form'!I:I,SMALL(IF('Surety Calculations Form'!$I$47:$I$191&lt;&gt;"",ROW('Surety Calculations Form'!$I$47:$I$191)),ROWS(B$38:B124)))),""))</f>
        <v/>
      </c>
      <c r="B124" s="164"/>
      <c r="C124" s="164"/>
      <c r="D124" s="61" t="str">
        <f t="shared" si="2"/>
        <v xml:space="preserve"> </v>
      </c>
      <c r="E124" s="62" t="str">
        <f>IF(ISNUMBER(IFERROR(VLOOKUP(A124,'Surety Calculations Form'!$A$47:$G$193,4,FALSE),""))=TRUE,IFERROR(VLOOKUP(A124,'Surety Calculations Form'!$A$47:$G$193,4,FALSE),""),"")</f>
        <v/>
      </c>
      <c r="F124" s="62" t="str">
        <f>IF(ISNUMBER(IFERROR(VLOOKUP(A124,'Surety Calculations Form'!$A$47:$G$193,4,FALSE),""))=TRUE,IFERROR(VLOOKUP(A124,'Surety Calculations Form'!$A$47:$J$193,10,FALSE),""),"")</f>
        <v/>
      </c>
      <c r="G124" s="62">
        <f t="shared" si="3"/>
        <v>0</v>
      </c>
    </row>
    <row r="125" spans="1:7" s="62" customFormat="1" ht="20.100000000000001" customHeight="1" x14ac:dyDescent="0.25">
      <c r="A125" s="164" t="str" cm="1">
        <f t="array" ref="A125">PROPER(IFERROR(IF(ROWS(B$38:B125)&gt;COUNTA('Surety Calculations Form'!I:I),"",INDEX('Surety Calculations Form'!I:I,SMALL(IF('Surety Calculations Form'!$I$47:$I$191&lt;&gt;"",ROW('Surety Calculations Form'!$I$47:$I$191)),ROWS(B$38:B125)))),""))</f>
        <v/>
      </c>
      <c r="B125" s="164"/>
      <c r="C125" s="164"/>
      <c r="D125" s="61" t="str">
        <f t="shared" si="2"/>
        <v xml:space="preserve"> </v>
      </c>
      <c r="E125" s="62" t="str">
        <f>IF(ISNUMBER(IFERROR(VLOOKUP(A125,'Surety Calculations Form'!$A$47:$G$193,4,FALSE),""))=TRUE,IFERROR(VLOOKUP(A125,'Surety Calculations Form'!$A$47:$G$193,4,FALSE),""),"")</f>
        <v/>
      </c>
      <c r="F125" s="62" t="str">
        <f>IF(ISNUMBER(IFERROR(VLOOKUP(A125,'Surety Calculations Form'!$A$47:$G$193,4,FALSE),""))=TRUE,IFERROR(VLOOKUP(A125,'Surety Calculations Form'!$A$47:$J$193,10,FALSE),""),"")</f>
        <v/>
      </c>
      <c r="G125" s="62">
        <f t="shared" si="3"/>
        <v>0</v>
      </c>
    </row>
    <row r="126" spans="1:7" s="62" customFormat="1" ht="20.100000000000001" customHeight="1" x14ac:dyDescent="0.25">
      <c r="A126" s="164" t="str" cm="1">
        <f t="array" ref="A126">PROPER(IFERROR(IF(ROWS(B$38:B126)&gt;COUNTA('Surety Calculations Form'!I:I),"",INDEX('Surety Calculations Form'!I:I,SMALL(IF('Surety Calculations Form'!$I$47:$I$191&lt;&gt;"",ROW('Surety Calculations Form'!$I$47:$I$191)),ROWS(B$38:B126)))),""))</f>
        <v/>
      </c>
      <c r="B126" s="164"/>
      <c r="C126" s="164"/>
      <c r="D126" s="61" t="str">
        <f t="shared" si="2"/>
        <v xml:space="preserve"> </v>
      </c>
      <c r="E126" s="62" t="str">
        <f>IF(ISNUMBER(IFERROR(VLOOKUP(A126,'Surety Calculations Form'!$A$47:$G$193,4,FALSE),""))=TRUE,IFERROR(VLOOKUP(A126,'Surety Calculations Form'!$A$47:$G$193,4,FALSE),""),"")</f>
        <v/>
      </c>
      <c r="F126" s="62" t="str">
        <f>IF(ISNUMBER(IFERROR(VLOOKUP(A126,'Surety Calculations Form'!$A$47:$G$193,4,FALSE),""))=TRUE,IFERROR(VLOOKUP(A126,'Surety Calculations Form'!$A$47:$J$193,10,FALSE),""),"")</f>
        <v/>
      </c>
      <c r="G126" s="62">
        <f t="shared" si="3"/>
        <v>0</v>
      </c>
    </row>
    <row r="127" spans="1:7" s="62" customFormat="1" ht="20.100000000000001" customHeight="1" x14ac:dyDescent="0.25">
      <c r="A127" s="164" t="str" cm="1">
        <f t="array" ref="A127">PROPER(IFERROR(IF(ROWS(B$38:B127)&gt;COUNTA('Surety Calculations Form'!I:I),"",INDEX('Surety Calculations Form'!I:I,SMALL(IF('Surety Calculations Form'!$I$47:$I$191&lt;&gt;"",ROW('Surety Calculations Form'!$I$47:$I$191)),ROWS(B$38:B127)))),""))</f>
        <v/>
      </c>
      <c r="B127" s="164"/>
      <c r="C127" s="164"/>
      <c r="D127" s="61" t="str">
        <f t="shared" si="2"/>
        <v xml:space="preserve"> </v>
      </c>
      <c r="E127" s="62" t="str">
        <f>IF(ISNUMBER(IFERROR(VLOOKUP(A127,'Surety Calculations Form'!$A$47:$G$193,4,FALSE),""))=TRUE,IFERROR(VLOOKUP(A127,'Surety Calculations Form'!$A$47:$G$193,4,FALSE),""),"")</f>
        <v/>
      </c>
      <c r="F127" s="62" t="str">
        <f>IF(ISNUMBER(IFERROR(VLOOKUP(A127,'Surety Calculations Form'!$A$47:$G$193,4,FALSE),""))=TRUE,IFERROR(VLOOKUP(A127,'Surety Calculations Form'!$A$47:$J$193,10,FALSE),""),"")</f>
        <v/>
      </c>
      <c r="G127" s="62">
        <f t="shared" si="3"/>
        <v>0</v>
      </c>
    </row>
    <row r="128" spans="1:7" s="62" customFormat="1" ht="20.100000000000001" customHeight="1" x14ac:dyDescent="0.25">
      <c r="A128" s="164" t="str" cm="1">
        <f t="array" ref="A128">PROPER(IFERROR(IF(ROWS(B$38:B128)&gt;COUNTA('Surety Calculations Form'!I:I),"",INDEX('Surety Calculations Form'!I:I,SMALL(IF('Surety Calculations Form'!$I$47:$I$191&lt;&gt;"",ROW('Surety Calculations Form'!$I$47:$I$191)),ROWS(B$38:B128)))),""))</f>
        <v/>
      </c>
      <c r="B128" s="164"/>
      <c r="C128" s="164"/>
      <c r="D128" s="61" t="str">
        <f t="shared" si="2"/>
        <v xml:space="preserve"> </v>
      </c>
      <c r="E128" s="62" t="str">
        <f>IF(ISNUMBER(IFERROR(VLOOKUP(A128,'Surety Calculations Form'!$A$47:$G$193,4,FALSE),""))=TRUE,IFERROR(VLOOKUP(A128,'Surety Calculations Form'!$A$47:$G$193,4,FALSE),""),"")</f>
        <v/>
      </c>
      <c r="F128" s="62" t="str">
        <f>IF(ISNUMBER(IFERROR(VLOOKUP(A128,'Surety Calculations Form'!$A$47:$G$193,4,FALSE),""))=TRUE,IFERROR(VLOOKUP(A128,'Surety Calculations Form'!$A$47:$J$193,10,FALSE),""),"")</f>
        <v/>
      </c>
      <c r="G128" s="62">
        <f t="shared" si="3"/>
        <v>0</v>
      </c>
    </row>
    <row r="129" spans="1:7" s="62" customFormat="1" ht="20.100000000000001" customHeight="1" x14ac:dyDescent="0.25">
      <c r="A129" s="164" t="str" cm="1">
        <f t="array" ref="A129">PROPER(IFERROR(IF(ROWS(B$38:B129)&gt;COUNTA('Surety Calculations Form'!I:I),"",INDEX('Surety Calculations Form'!I:I,SMALL(IF('Surety Calculations Form'!$I$47:$I$191&lt;&gt;"",ROW('Surety Calculations Form'!$I$47:$I$191)),ROWS(B$38:B129)))),""))</f>
        <v/>
      </c>
      <c r="B129" s="164"/>
      <c r="C129" s="164"/>
      <c r="D129" s="61" t="str">
        <f t="shared" si="2"/>
        <v xml:space="preserve"> </v>
      </c>
      <c r="E129" s="62" t="str">
        <f>IF(ISNUMBER(IFERROR(VLOOKUP(A129,'Surety Calculations Form'!$A$47:$G$193,4,FALSE),""))=TRUE,IFERROR(VLOOKUP(A129,'Surety Calculations Form'!$A$47:$G$193,4,FALSE),""),"")</f>
        <v/>
      </c>
      <c r="F129" s="62" t="str">
        <f>IF(ISNUMBER(IFERROR(VLOOKUP(A129,'Surety Calculations Form'!$A$47:$G$193,4,FALSE),""))=TRUE,IFERROR(VLOOKUP(A129,'Surety Calculations Form'!$A$47:$J$193,10,FALSE),""),"")</f>
        <v/>
      </c>
      <c r="G129" s="62">
        <f t="shared" si="3"/>
        <v>0</v>
      </c>
    </row>
    <row r="130" spans="1:7" s="62" customFormat="1" ht="20.100000000000001" customHeight="1" x14ac:dyDescent="0.25">
      <c r="A130" s="164" t="str" cm="1">
        <f t="array" ref="A130">PROPER(IFERROR(IF(ROWS(B$38:B130)&gt;COUNTA('Surety Calculations Form'!I:I),"",INDEX('Surety Calculations Form'!I:I,SMALL(IF('Surety Calculations Form'!$I$47:$I$191&lt;&gt;"",ROW('Surety Calculations Form'!$I$47:$I$191)),ROWS(B$38:B130)))),""))</f>
        <v/>
      </c>
      <c r="B130" s="164"/>
      <c r="C130" s="164"/>
      <c r="D130" s="61" t="str">
        <f t="shared" si="2"/>
        <v xml:space="preserve"> </v>
      </c>
      <c r="E130" s="62" t="str">
        <f>IF(ISNUMBER(IFERROR(VLOOKUP(A130,'Surety Calculations Form'!$A$47:$G$193,4,FALSE),""))=TRUE,IFERROR(VLOOKUP(A130,'Surety Calculations Form'!$A$47:$G$193,4,FALSE),""),"")</f>
        <v/>
      </c>
      <c r="F130" s="62" t="str">
        <f>IF(ISNUMBER(IFERROR(VLOOKUP(A130,'Surety Calculations Form'!$A$47:$G$193,4,FALSE),""))=TRUE,IFERROR(VLOOKUP(A130,'Surety Calculations Form'!$A$47:$J$193,10,FALSE),""),"")</f>
        <v/>
      </c>
      <c r="G130" s="62">
        <f t="shared" si="3"/>
        <v>0</v>
      </c>
    </row>
    <row r="131" spans="1:7" s="62" customFormat="1" ht="20.100000000000001" customHeight="1" x14ac:dyDescent="0.25">
      <c r="A131" s="164" t="str" cm="1">
        <f t="array" ref="A131">PROPER(IFERROR(IF(ROWS(B$38:B131)&gt;COUNTA('Surety Calculations Form'!I:I),"",INDEX('Surety Calculations Form'!I:I,SMALL(IF('Surety Calculations Form'!$I$47:$I$191&lt;&gt;"",ROW('Surety Calculations Form'!$I$47:$I$191)),ROWS(B$38:B131)))),""))</f>
        <v/>
      </c>
      <c r="B131" s="164"/>
      <c r="C131" s="164"/>
      <c r="D131" s="61" t="str">
        <f t="shared" si="2"/>
        <v xml:space="preserve"> </v>
      </c>
      <c r="E131" s="62" t="str">
        <f>IF(ISNUMBER(IFERROR(VLOOKUP(A131,'Surety Calculations Form'!$A$47:$G$193,4,FALSE),""))=TRUE,IFERROR(VLOOKUP(A131,'Surety Calculations Form'!$A$47:$G$193,4,FALSE),""),"")</f>
        <v/>
      </c>
      <c r="F131" s="62" t="str">
        <f>IF(ISNUMBER(IFERROR(VLOOKUP(A131,'Surety Calculations Form'!$A$47:$G$193,4,FALSE),""))=TRUE,IFERROR(VLOOKUP(A131,'Surety Calculations Form'!$A$47:$J$193,10,FALSE),""),"")</f>
        <v/>
      </c>
      <c r="G131" s="62">
        <f t="shared" si="3"/>
        <v>0</v>
      </c>
    </row>
    <row r="132" spans="1:7" s="62" customFormat="1" ht="20.100000000000001" customHeight="1" x14ac:dyDescent="0.25">
      <c r="A132" s="164" t="str" cm="1">
        <f t="array" ref="A132">PROPER(IFERROR(IF(ROWS(B$38:B132)&gt;COUNTA('Surety Calculations Form'!I:I),"",INDEX('Surety Calculations Form'!I:I,SMALL(IF('Surety Calculations Form'!$I$47:$I$191&lt;&gt;"",ROW('Surety Calculations Form'!$I$47:$I$191)),ROWS(B$38:B132)))),""))</f>
        <v/>
      </c>
      <c r="B132" s="164"/>
      <c r="C132" s="164"/>
      <c r="D132" s="61" t="str">
        <f t="shared" si="2"/>
        <v xml:space="preserve"> </v>
      </c>
      <c r="E132" s="62" t="str">
        <f>IF(ISNUMBER(IFERROR(VLOOKUP(A132,'Surety Calculations Form'!$A$47:$G$193,4,FALSE),""))=TRUE,IFERROR(VLOOKUP(A132,'Surety Calculations Form'!$A$47:$G$193,4,FALSE),""),"")</f>
        <v/>
      </c>
      <c r="F132" s="62" t="str">
        <f>IF(ISNUMBER(IFERROR(VLOOKUP(A132,'Surety Calculations Form'!$A$47:$G$193,4,FALSE),""))=TRUE,IFERROR(VLOOKUP(A132,'Surety Calculations Form'!$A$47:$J$193,10,FALSE),""),"")</f>
        <v/>
      </c>
      <c r="G132" s="62">
        <f t="shared" si="3"/>
        <v>0</v>
      </c>
    </row>
    <row r="133" spans="1:7" s="62" customFormat="1" ht="20.100000000000001" customHeight="1" x14ac:dyDescent="0.25">
      <c r="A133" s="164" t="str" cm="1">
        <f t="array" ref="A133">PROPER(IFERROR(IF(ROWS(B$38:B133)&gt;COUNTA('Surety Calculations Form'!I:I),"",INDEX('Surety Calculations Form'!I:I,SMALL(IF('Surety Calculations Form'!$I$47:$I$191&lt;&gt;"",ROW('Surety Calculations Form'!$I$47:$I$191)),ROWS(B$38:B133)))),""))</f>
        <v/>
      </c>
      <c r="B133" s="164"/>
      <c r="C133" s="164"/>
      <c r="D133" s="61" t="str">
        <f t="shared" si="2"/>
        <v xml:space="preserve"> </v>
      </c>
      <c r="E133" s="62" t="str">
        <f>IF(ISNUMBER(IFERROR(VLOOKUP(A133,'Surety Calculations Form'!$A$47:$G$193,4,FALSE),""))=TRUE,IFERROR(VLOOKUP(A133,'Surety Calculations Form'!$A$47:$G$193,4,FALSE),""),"")</f>
        <v/>
      </c>
      <c r="F133" s="62" t="str">
        <f>IF(ISNUMBER(IFERROR(VLOOKUP(A133,'Surety Calculations Form'!$A$47:$G$193,4,FALSE),""))=TRUE,IFERROR(VLOOKUP(A133,'Surety Calculations Form'!$A$47:$J$193,10,FALSE),""),"")</f>
        <v/>
      </c>
      <c r="G133" s="62">
        <f t="shared" si="3"/>
        <v>0</v>
      </c>
    </row>
    <row r="134" spans="1:7" s="62" customFormat="1" ht="20.100000000000001" customHeight="1" x14ac:dyDescent="0.25">
      <c r="A134" s="164" t="str" cm="1">
        <f t="array" ref="A134">PROPER(IFERROR(IF(ROWS(B$38:B134)&gt;COUNTA('Surety Calculations Form'!I:I),"",INDEX('Surety Calculations Form'!I:I,SMALL(IF('Surety Calculations Form'!$I$47:$I$191&lt;&gt;"",ROW('Surety Calculations Form'!$I$47:$I$191)),ROWS(B$38:B134)))),""))</f>
        <v/>
      </c>
      <c r="B134" s="164"/>
      <c r="C134" s="164"/>
      <c r="D134" s="61" t="str">
        <f t="shared" si="2"/>
        <v xml:space="preserve"> </v>
      </c>
      <c r="E134" s="62" t="str">
        <f>IF(ISNUMBER(IFERROR(VLOOKUP(A134,'Surety Calculations Form'!$A$47:$G$193,4,FALSE),""))=TRUE,IFERROR(VLOOKUP(A134,'Surety Calculations Form'!$A$47:$G$193,4,FALSE),""),"")</f>
        <v/>
      </c>
      <c r="F134" s="62" t="str">
        <f>IF(ISNUMBER(IFERROR(VLOOKUP(A134,'Surety Calculations Form'!$A$47:$G$193,4,FALSE),""))=TRUE,IFERROR(VLOOKUP(A134,'Surety Calculations Form'!$A$47:$J$193,10,FALSE),""),"")</f>
        <v/>
      </c>
      <c r="G134" s="62">
        <f t="shared" si="3"/>
        <v>0</v>
      </c>
    </row>
    <row r="135" spans="1:7" s="62" customFormat="1" ht="20.100000000000001" customHeight="1" x14ac:dyDescent="0.25">
      <c r="A135" s="164" t="str" cm="1">
        <f t="array" ref="A135">PROPER(IFERROR(IF(ROWS(B$38:B135)&gt;COUNTA('Surety Calculations Form'!I:I),"",INDEX('Surety Calculations Form'!I:I,SMALL(IF('Surety Calculations Form'!$I$47:$I$191&lt;&gt;"",ROW('Surety Calculations Form'!$I$47:$I$191)),ROWS(B$38:B135)))),""))</f>
        <v/>
      </c>
      <c r="B135" s="164"/>
      <c r="C135" s="164"/>
      <c r="D135" s="61" t="str">
        <f t="shared" si="2"/>
        <v xml:space="preserve"> </v>
      </c>
      <c r="E135" s="62" t="str">
        <f>IF(ISNUMBER(IFERROR(VLOOKUP(A135,'Surety Calculations Form'!$A$47:$G$193,4,FALSE),""))=TRUE,IFERROR(VLOOKUP(A135,'Surety Calculations Form'!$A$47:$G$193,4,FALSE),""),"")</f>
        <v/>
      </c>
      <c r="F135" s="62" t="str">
        <f>IF(ISNUMBER(IFERROR(VLOOKUP(A135,'Surety Calculations Form'!$A$47:$G$193,4,FALSE),""))=TRUE,IFERROR(VLOOKUP(A135,'Surety Calculations Form'!$A$47:$J$193,10,FALSE),""),"")</f>
        <v/>
      </c>
      <c r="G135" s="62">
        <f t="shared" si="3"/>
        <v>0</v>
      </c>
    </row>
    <row r="136" spans="1:7" s="62" customFormat="1" ht="20.100000000000001" customHeight="1" x14ac:dyDescent="0.25">
      <c r="A136" s="164" t="str" cm="1">
        <f t="array" ref="A136">PROPER(IFERROR(IF(ROWS(B$38:B136)&gt;COUNTA('Surety Calculations Form'!I:I),"",INDEX('Surety Calculations Form'!I:I,SMALL(IF('Surety Calculations Form'!$I$47:$I$191&lt;&gt;"",ROW('Surety Calculations Form'!$I$47:$I$191)),ROWS(B$38:B136)))),""))</f>
        <v/>
      </c>
      <c r="B136" s="164"/>
      <c r="C136" s="164"/>
      <c r="D136" s="61" t="str">
        <f t="shared" si="2"/>
        <v xml:space="preserve"> </v>
      </c>
      <c r="E136" s="62" t="str">
        <f>IF(ISNUMBER(IFERROR(VLOOKUP(A136,'Surety Calculations Form'!$A$47:$G$193,4,FALSE),""))=TRUE,IFERROR(VLOOKUP(A136,'Surety Calculations Form'!$A$47:$G$193,4,FALSE),""),"")</f>
        <v/>
      </c>
      <c r="F136" s="62" t="str">
        <f>IF(ISNUMBER(IFERROR(VLOOKUP(A136,'Surety Calculations Form'!$A$47:$G$193,4,FALSE),""))=TRUE,IFERROR(VLOOKUP(A136,'Surety Calculations Form'!$A$47:$J$193,10,FALSE),""),"")</f>
        <v/>
      </c>
      <c r="G136" s="62">
        <f t="shared" si="3"/>
        <v>0</v>
      </c>
    </row>
    <row r="137" spans="1:7" s="62" customFormat="1" ht="20.100000000000001" customHeight="1" x14ac:dyDescent="0.25">
      <c r="A137" s="164" t="str" cm="1">
        <f t="array" ref="A137">PROPER(IFERROR(IF(ROWS(B$38:B137)&gt;COUNTA('Surety Calculations Form'!I:I),"",INDEX('Surety Calculations Form'!I:I,SMALL(IF('Surety Calculations Form'!$I$47:$I$191&lt;&gt;"",ROW('Surety Calculations Form'!$I$47:$I$191)),ROWS(B$38:B137)))),""))</f>
        <v/>
      </c>
      <c r="B137" s="164"/>
      <c r="C137" s="164"/>
      <c r="D137" s="61" t="str">
        <f t="shared" si="2"/>
        <v xml:space="preserve"> </v>
      </c>
      <c r="E137" s="62" t="str">
        <f>IF(ISNUMBER(IFERROR(VLOOKUP(A137,'Surety Calculations Form'!$A$47:$G$193,4,FALSE),""))=TRUE,IFERROR(VLOOKUP(A137,'Surety Calculations Form'!$A$47:$G$193,4,FALSE),""),"")</f>
        <v/>
      </c>
      <c r="F137" s="62" t="str">
        <f>IF(ISNUMBER(IFERROR(VLOOKUP(A137,'Surety Calculations Form'!$A$47:$G$193,4,FALSE),""))=TRUE,IFERROR(VLOOKUP(A137,'Surety Calculations Form'!$A$47:$J$193,10,FALSE),""),"")</f>
        <v/>
      </c>
      <c r="G137" s="62">
        <f t="shared" si="3"/>
        <v>0</v>
      </c>
    </row>
    <row r="138" spans="1:7" s="62" customFormat="1" ht="20.100000000000001" customHeight="1" x14ac:dyDescent="0.25">
      <c r="A138" s="164" t="str" cm="1">
        <f t="array" ref="A138">PROPER(IFERROR(IF(ROWS(B$38:B138)&gt;COUNTA('Surety Calculations Form'!I:I),"",INDEX('Surety Calculations Form'!I:I,SMALL(IF('Surety Calculations Form'!$I$47:$I$191&lt;&gt;"",ROW('Surety Calculations Form'!$I$47:$I$191)),ROWS(B$38:B138)))),""))</f>
        <v/>
      </c>
      <c r="B138" s="164"/>
      <c r="C138" s="164"/>
      <c r="D138" s="61" t="str">
        <f t="shared" si="2"/>
        <v xml:space="preserve"> </v>
      </c>
      <c r="E138" s="62" t="str">
        <f>IF(ISNUMBER(IFERROR(VLOOKUP(A138,'Surety Calculations Form'!$A$47:$G$193,4,FALSE),""))=TRUE,IFERROR(VLOOKUP(A138,'Surety Calculations Form'!$A$47:$G$193,4,FALSE),""),"")</f>
        <v/>
      </c>
      <c r="F138" s="62" t="str">
        <f>IF(ISNUMBER(IFERROR(VLOOKUP(A138,'Surety Calculations Form'!$A$47:$G$193,4,FALSE),""))=TRUE,IFERROR(VLOOKUP(A138,'Surety Calculations Form'!$A$47:$J$193,10,FALSE),""),"")</f>
        <v/>
      </c>
      <c r="G138" s="62">
        <f t="shared" si="3"/>
        <v>0</v>
      </c>
    </row>
    <row r="139" spans="1:7" s="62" customFormat="1" ht="20.100000000000001" customHeight="1" x14ac:dyDescent="0.25">
      <c r="A139" s="164" t="str" cm="1">
        <f t="array" ref="A139">PROPER(IFERROR(IF(ROWS(B$38:B139)&gt;COUNTA('Surety Calculations Form'!I:I),"",INDEX('Surety Calculations Form'!I:I,SMALL(IF('Surety Calculations Form'!$I$47:$I$191&lt;&gt;"",ROW('Surety Calculations Form'!$I$47:$I$191)),ROWS(B$38:B139)))),""))</f>
        <v/>
      </c>
      <c r="B139" s="164"/>
      <c r="C139" s="164"/>
      <c r="D139" s="61" t="str">
        <f t="shared" si="2"/>
        <v xml:space="preserve"> </v>
      </c>
      <c r="E139" s="62" t="str">
        <f>IF(ISNUMBER(IFERROR(VLOOKUP(A139,'Surety Calculations Form'!$A$47:$G$193,4,FALSE),""))=TRUE,IFERROR(VLOOKUP(A139,'Surety Calculations Form'!$A$47:$G$193,4,FALSE),""),"")</f>
        <v/>
      </c>
      <c r="F139" s="62" t="str">
        <f>IF(ISNUMBER(IFERROR(VLOOKUP(A139,'Surety Calculations Form'!$A$47:$G$193,4,FALSE),""))=TRUE,IFERROR(VLOOKUP(A139,'Surety Calculations Form'!$A$47:$J$193,10,FALSE),""),"")</f>
        <v/>
      </c>
      <c r="G139" s="62">
        <f t="shared" si="3"/>
        <v>0</v>
      </c>
    </row>
    <row r="140" spans="1:7" s="63" customFormat="1" x14ac:dyDescent="0.25">
      <c r="D140" s="64"/>
    </row>
    <row r="141" spans="1:7" s="63" customFormat="1" x14ac:dyDescent="0.25">
      <c r="D141" s="64"/>
    </row>
    <row r="142" spans="1:7" s="63" customFormat="1" x14ac:dyDescent="0.25">
      <c r="D142" s="64"/>
    </row>
    <row r="143" spans="1:7" s="63" customFormat="1" x14ac:dyDescent="0.25">
      <c r="D143" s="64"/>
    </row>
    <row r="144" spans="1:7" s="65" customFormat="1" x14ac:dyDescent="0.25">
      <c r="D144" s="66"/>
    </row>
    <row r="145" spans="4:4" s="65" customFormat="1" x14ac:dyDescent="0.25">
      <c r="D145" s="66"/>
    </row>
    <row r="146" spans="4:4" s="65" customFormat="1" x14ac:dyDescent="0.25">
      <c r="D146" s="66"/>
    </row>
    <row r="147" spans="4:4" s="65" customFormat="1" x14ac:dyDescent="0.25">
      <c r="D147" s="66"/>
    </row>
    <row r="148" spans="4:4" s="65" customFormat="1" x14ac:dyDescent="0.25">
      <c r="D148" s="66"/>
    </row>
    <row r="149" spans="4:4" s="65" customFormat="1" x14ac:dyDescent="0.25">
      <c r="D149" s="66"/>
    </row>
    <row r="150" spans="4:4" s="65" customFormat="1" x14ac:dyDescent="0.25">
      <c r="D150" s="66"/>
    </row>
    <row r="151" spans="4:4" s="65" customFormat="1" x14ac:dyDescent="0.25">
      <c r="D151" s="66"/>
    </row>
    <row r="152" spans="4:4" s="65" customFormat="1" x14ac:dyDescent="0.25">
      <c r="D152" s="66"/>
    </row>
    <row r="153" spans="4:4" s="65" customFormat="1" x14ac:dyDescent="0.25">
      <c r="D153" s="66"/>
    </row>
    <row r="154" spans="4:4" s="65" customFormat="1" x14ac:dyDescent="0.25">
      <c r="D154" s="66"/>
    </row>
    <row r="155" spans="4:4" s="65" customFormat="1" x14ac:dyDescent="0.25">
      <c r="D155" s="66"/>
    </row>
    <row r="156" spans="4:4" s="65" customFormat="1" x14ac:dyDescent="0.25">
      <c r="D156" s="66"/>
    </row>
    <row r="157" spans="4:4" s="65" customFormat="1" x14ac:dyDescent="0.25">
      <c r="D157" s="66"/>
    </row>
    <row r="158" spans="4:4" s="65" customFormat="1" x14ac:dyDescent="0.25">
      <c r="D158" s="66"/>
    </row>
    <row r="159" spans="4:4" s="65" customFormat="1" x14ac:dyDescent="0.25">
      <c r="D159" s="66"/>
    </row>
    <row r="160" spans="4:4" s="65" customFormat="1" x14ac:dyDescent="0.25">
      <c r="D160" s="66"/>
    </row>
    <row r="161" spans="4:4" s="65" customFormat="1" x14ac:dyDescent="0.25">
      <c r="D161" s="66"/>
    </row>
    <row r="162" spans="4:4" s="65" customFormat="1" x14ac:dyDescent="0.25">
      <c r="D162" s="66"/>
    </row>
    <row r="163" spans="4:4" s="65" customFormat="1" x14ac:dyDescent="0.25">
      <c r="D163" s="66"/>
    </row>
    <row r="164" spans="4:4" s="65" customFormat="1" x14ac:dyDescent="0.25">
      <c r="D164" s="66"/>
    </row>
    <row r="165" spans="4:4" s="65" customFormat="1" x14ac:dyDescent="0.25">
      <c r="D165" s="66"/>
    </row>
    <row r="166" spans="4:4" s="65" customFormat="1" x14ac:dyDescent="0.25">
      <c r="D166" s="66"/>
    </row>
    <row r="167" spans="4:4" s="65" customFormat="1" x14ac:dyDescent="0.25">
      <c r="D167" s="66"/>
    </row>
    <row r="168" spans="4:4" s="65" customFormat="1" x14ac:dyDescent="0.25">
      <c r="D168" s="66"/>
    </row>
    <row r="169" spans="4:4" s="65" customFormat="1" x14ac:dyDescent="0.25">
      <c r="D169" s="66"/>
    </row>
    <row r="170" spans="4:4" s="65" customFormat="1" x14ac:dyDescent="0.25">
      <c r="D170" s="66"/>
    </row>
    <row r="171" spans="4:4" s="65" customFormat="1" x14ac:dyDescent="0.25">
      <c r="D171" s="66"/>
    </row>
    <row r="172" spans="4:4" s="65" customFormat="1" x14ac:dyDescent="0.25">
      <c r="D172" s="66"/>
    </row>
    <row r="173" spans="4:4" s="65" customFormat="1" x14ac:dyDescent="0.25">
      <c r="D173" s="66"/>
    </row>
    <row r="174" spans="4:4" s="65" customFormat="1" x14ac:dyDescent="0.25">
      <c r="D174" s="66"/>
    </row>
    <row r="175" spans="4:4" s="65" customFormat="1" x14ac:dyDescent="0.25">
      <c r="D175" s="66"/>
    </row>
    <row r="176" spans="4:4" s="65" customFormat="1" x14ac:dyDescent="0.25">
      <c r="D176" s="66"/>
    </row>
    <row r="177" spans="4:4" s="65" customFormat="1" x14ac:dyDescent="0.25">
      <c r="D177" s="66"/>
    </row>
    <row r="178" spans="4:4" s="65" customFormat="1" x14ac:dyDescent="0.25">
      <c r="D178" s="66"/>
    </row>
    <row r="179" spans="4:4" s="65" customFormat="1" x14ac:dyDescent="0.25">
      <c r="D179" s="66"/>
    </row>
    <row r="180" spans="4:4" s="65" customFormat="1" x14ac:dyDescent="0.25">
      <c r="D180" s="66"/>
    </row>
    <row r="181" spans="4:4" s="65" customFormat="1" x14ac:dyDescent="0.25">
      <c r="D181" s="66"/>
    </row>
    <row r="182" spans="4:4" s="65" customFormat="1" x14ac:dyDescent="0.25">
      <c r="D182" s="66"/>
    </row>
    <row r="183" spans="4:4" s="65" customFormat="1" x14ac:dyDescent="0.25">
      <c r="D183" s="66"/>
    </row>
    <row r="184" spans="4:4" s="65" customFormat="1" x14ac:dyDescent="0.25">
      <c r="D184" s="66"/>
    </row>
    <row r="185" spans="4:4" s="65" customFormat="1" x14ac:dyDescent="0.25">
      <c r="D185" s="66"/>
    </row>
    <row r="186" spans="4:4" s="65" customFormat="1" x14ac:dyDescent="0.25">
      <c r="D186" s="66"/>
    </row>
    <row r="187" spans="4:4" s="65" customFormat="1" x14ac:dyDescent="0.25">
      <c r="D187" s="66"/>
    </row>
    <row r="188" spans="4:4" s="65" customFormat="1" x14ac:dyDescent="0.25">
      <c r="D188" s="66"/>
    </row>
    <row r="189" spans="4:4" s="65" customFormat="1" x14ac:dyDescent="0.25">
      <c r="D189" s="66"/>
    </row>
    <row r="190" spans="4:4" s="65" customFormat="1" x14ac:dyDescent="0.25">
      <c r="D190" s="66"/>
    </row>
    <row r="191" spans="4:4" s="65" customFormat="1" x14ac:dyDescent="0.25">
      <c r="D191" s="66"/>
    </row>
    <row r="192" spans="4:4" s="65" customFormat="1" x14ac:dyDescent="0.25">
      <c r="D192" s="66"/>
    </row>
    <row r="193" spans="4:4" s="65" customFormat="1" x14ac:dyDescent="0.25">
      <c r="D193" s="66"/>
    </row>
    <row r="194" spans="4:4" s="65" customFormat="1" x14ac:dyDescent="0.25">
      <c r="D194" s="66"/>
    </row>
    <row r="195" spans="4:4" s="65" customFormat="1" x14ac:dyDescent="0.25">
      <c r="D195" s="66"/>
    </row>
    <row r="196" spans="4:4" s="65" customFormat="1" x14ac:dyDescent="0.25">
      <c r="D196" s="66"/>
    </row>
    <row r="197" spans="4:4" s="65" customFormat="1" x14ac:dyDescent="0.25">
      <c r="D197" s="66"/>
    </row>
    <row r="198" spans="4:4" s="65" customFormat="1" x14ac:dyDescent="0.25">
      <c r="D198" s="66"/>
    </row>
    <row r="199" spans="4:4" s="65" customFormat="1" x14ac:dyDescent="0.25">
      <c r="D199" s="66"/>
    </row>
    <row r="200" spans="4:4" s="65" customFormat="1" x14ac:dyDescent="0.25">
      <c r="D200" s="66"/>
    </row>
    <row r="201" spans="4:4" s="65" customFormat="1" x14ac:dyDescent="0.25">
      <c r="D201" s="66"/>
    </row>
    <row r="202" spans="4:4" s="65" customFormat="1" x14ac:dyDescent="0.25">
      <c r="D202" s="66"/>
    </row>
    <row r="203" spans="4:4" s="65" customFormat="1" x14ac:dyDescent="0.25">
      <c r="D203" s="66"/>
    </row>
    <row r="204" spans="4:4" s="65" customFormat="1" x14ac:dyDescent="0.25">
      <c r="D204" s="66"/>
    </row>
    <row r="205" spans="4:4" s="65" customFormat="1" x14ac:dyDescent="0.25">
      <c r="D205" s="66"/>
    </row>
    <row r="206" spans="4:4" s="65" customFormat="1" x14ac:dyDescent="0.25">
      <c r="D206" s="66"/>
    </row>
    <row r="207" spans="4:4" s="65" customFormat="1" x14ac:dyDescent="0.25">
      <c r="D207" s="66"/>
    </row>
    <row r="208" spans="4:4" s="65" customFormat="1" x14ac:dyDescent="0.25">
      <c r="D208" s="66"/>
    </row>
    <row r="209" spans="4:4" s="65" customFormat="1" x14ac:dyDescent="0.25">
      <c r="D209" s="66"/>
    </row>
    <row r="210" spans="4:4" s="65" customFormat="1" x14ac:dyDescent="0.25">
      <c r="D210" s="66"/>
    </row>
    <row r="211" spans="4:4" s="65" customFormat="1" x14ac:dyDescent="0.25">
      <c r="D211" s="66"/>
    </row>
    <row r="212" spans="4:4" s="65" customFormat="1" x14ac:dyDescent="0.25">
      <c r="D212" s="66"/>
    </row>
    <row r="213" spans="4:4" s="65" customFormat="1" x14ac:dyDescent="0.25">
      <c r="D213" s="66"/>
    </row>
    <row r="214" spans="4:4" s="65" customFormat="1" x14ac:dyDescent="0.25">
      <c r="D214" s="66"/>
    </row>
    <row r="215" spans="4:4" s="65" customFormat="1" x14ac:dyDescent="0.25">
      <c r="D215" s="66"/>
    </row>
    <row r="216" spans="4:4" s="65" customFormat="1" x14ac:dyDescent="0.25">
      <c r="D216" s="66"/>
    </row>
    <row r="217" spans="4:4" s="65" customFormat="1" x14ac:dyDescent="0.25">
      <c r="D217" s="66"/>
    </row>
    <row r="218" spans="4:4" s="65" customFormat="1" x14ac:dyDescent="0.25">
      <c r="D218" s="66"/>
    </row>
    <row r="219" spans="4:4" s="65" customFormat="1" x14ac:dyDescent="0.25">
      <c r="D219" s="66"/>
    </row>
    <row r="220" spans="4:4" s="65" customFormat="1" x14ac:dyDescent="0.25">
      <c r="D220" s="66"/>
    </row>
    <row r="221" spans="4:4" s="65" customFormat="1" x14ac:dyDescent="0.25">
      <c r="D221" s="66"/>
    </row>
    <row r="222" spans="4:4" s="65" customFormat="1" x14ac:dyDescent="0.25">
      <c r="D222" s="66"/>
    </row>
    <row r="223" spans="4:4" s="65" customFormat="1" x14ac:dyDescent="0.25">
      <c r="D223" s="66"/>
    </row>
    <row r="224" spans="4:4" s="65" customFormat="1" x14ac:dyDescent="0.25">
      <c r="D224" s="66"/>
    </row>
    <row r="225" spans="4:4" x14ac:dyDescent="0.25">
      <c r="D225" s="56"/>
    </row>
    <row r="226" spans="4:4" x14ac:dyDescent="0.25">
      <c r="D226" s="56"/>
    </row>
    <row r="227" spans="4:4" x14ac:dyDescent="0.25">
      <c r="D227" s="56"/>
    </row>
    <row r="228" spans="4:4" x14ac:dyDescent="0.25">
      <c r="D228" s="56"/>
    </row>
    <row r="229" spans="4:4" x14ac:dyDescent="0.25">
      <c r="D229" s="56"/>
    </row>
    <row r="230" spans="4:4" x14ac:dyDescent="0.25">
      <c r="D230" s="56"/>
    </row>
    <row r="231" spans="4:4" x14ac:dyDescent="0.25">
      <c r="D231" s="56"/>
    </row>
    <row r="232" spans="4:4" x14ac:dyDescent="0.25">
      <c r="D232" s="56"/>
    </row>
    <row r="233" spans="4:4" x14ac:dyDescent="0.25">
      <c r="D233" s="56"/>
    </row>
    <row r="234" spans="4:4" x14ac:dyDescent="0.25">
      <c r="D234" s="56"/>
    </row>
    <row r="235" spans="4:4" x14ac:dyDescent="0.25">
      <c r="D235" s="56"/>
    </row>
    <row r="236" spans="4:4" x14ac:dyDescent="0.25">
      <c r="D236" s="56"/>
    </row>
    <row r="237" spans="4:4" x14ac:dyDescent="0.25">
      <c r="D237" s="56"/>
    </row>
    <row r="238" spans="4:4" x14ac:dyDescent="0.25">
      <c r="D238" s="56"/>
    </row>
    <row r="239" spans="4:4" x14ac:dyDescent="0.25">
      <c r="D239" s="56"/>
    </row>
    <row r="240" spans="4:4" x14ac:dyDescent="0.25">
      <c r="D240" s="56"/>
    </row>
    <row r="241" spans="4:4" x14ac:dyDescent="0.25">
      <c r="D241" s="56"/>
    </row>
    <row r="242" spans="4:4" x14ac:dyDescent="0.25">
      <c r="D242" s="56"/>
    </row>
    <row r="243" spans="4:4" x14ac:dyDescent="0.25">
      <c r="D243" s="56"/>
    </row>
    <row r="244" spans="4:4" x14ac:dyDescent="0.25">
      <c r="D244" s="56"/>
    </row>
    <row r="245" spans="4:4" x14ac:dyDescent="0.25">
      <c r="D245" s="56"/>
    </row>
    <row r="246" spans="4:4" x14ac:dyDescent="0.25">
      <c r="D246" s="56"/>
    </row>
    <row r="247" spans="4:4" x14ac:dyDescent="0.25">
      <c r="D247" s="56"/>
    </row>
    <row r="248" spans="4:4" x14ac:dyDescent="0.25">
      <c r="D248" s="56"/>
    </row>
    <row r="249" spans="4:4" x14ac:dyDescent="0.25">
      <c r="D249" s="56"/>
    </row>
    <row r="250" spans="4:4" x14ac:dyDescent="0.25">
      <c r="D250" s="56"/>
    </row>
    <row r="251" spans="4:4" x14ac:dyDescent="0.25">
      <c r="D251" s="56"/>
    </row>
  </sheetData>
  <sheetProtection algorithmName="SHA-512" hashValue="vLX4t/dUxu4nWNYXk9Z50WRtD1K9NFcbu3deCjQ3ICZ4H4p0FroMyF9up8Auu51uOX9wsQ4DpmA+4AJez/Zapw==" saltValue="UMJY/b+RahM4A5b7JZ5uRg==" spinCount="100000" sheet="1" objects="1" scenarios="1" selectLockedCells="1" selectUnlockedCells="1"/>
  <mergeCells count="140">
    <mergeCell ref="C8:D8"/>
    <mergeCell ref="C9:D9"/>
    <mergeCell ref="A135:C135"/>
    <mergeCell ref="A136:C136"/>
    <mergeCell ref="A137:C137"/>
    <mergeCell ref="A138:C138"/>
    <mergeCell ref="A139:C139"/>
    <mergeCell ref="A35:D35"/>
    <mergeCell ref="C10:D10"/>
    <mergeCell ref="A24:C24"/>
    <mergeCell ref="A25:C25"/>
    <mergeCell ref="A26:C26"/>
    <mergeCell ref="A27:C27"/>
    <mergeCell ref="A28:C28"/>
    <mergeCell ref="A29:C29"/>
    <mergeCell ref="A30:C30"/>
    <mergeCell ref="A31:C31"/>
    <mergeCell ref="A1:A10"/>
    <mergeCell ref="B1:D1"/>
    <mergeCell ref="A22:D22"/>
    <mergeCell ref="C2:D2"/>
    <mergeCell ref="C3:D3"/>
    <mergeCell ref="C4:D4"/>
    <mergeCell ref="C5:D5"/>
    <mergeCell ref="C6:D6"/>
    <mergeCell ref="C7:D7"/>
    <mergeCell ref="A130:C130"/>
    <mergeCell ref="A131:C131"/>
    <mergeCell ref="A132:C132"/>
    <mergeCell ref="A133:C133"/>
    <mergeCell ref="A134:C134"/>
    <mergeCell ref="A125:C125"/>
    <mergeCell ref="A126:C126"/>
    <mergeCell ref="A127:C127"/>
    <mergeCell ref="A128:C128"/>
    <mergeCell ref="A129:C129"/>
    <mergeCell ref="A120:C120"/>
    <mergeCell ref="A121:C121"/>
    <mergeCell ref="A122:C122"/>
    <mergeCell ref="A123:C123"/>
    <mergeCell ref="A124:C124"/>
    <mergeCell ref="A115:C115"/>
    <mergeCell ref="A116:C116"/>
    <mergeCell ref="A117:C117"/>
    <mergeCell ref="A118:C118"/>
    <mergeCell ref="A119:C119"/>
    <mergeCell ref="A110:C110"/>
    <mergeCell ref="A111:C111"/>
    <mergeCell ref="A112:C112"/>
    <mergeCell ref="A113:C113"/>
    <mergeCell ref="A114:C114"/>
    <mergeCell ref="A105:C105"/>
    <mergeCell ref="A106:C106"/>
    <mergeCell ref="A107:C107"/>
    <mergeCell ref="A108:C108"/>
    <mergeCell ref="A109:C109"/>
    <mergeCell ref="A100:C100"/>
    <mergeCell ref="A101:C101"/>
    <mergeCell ref="A102:C102"/>
    <mergeCell ref="A103:C103"/>
    <mergeCell ref="A104:C104"/>
    <mergeCell ref="A95:C95"/>
    <mergeCell ref="A96:C96"/>
    <mergeCell ref="A97:C97"/>
    <mergeCell ref="A98:C98"/>
    <mergeCell ref="A99:C99"/>
    <mergeCell ref="A90:C90"/>
    <mergeCell ref="A91:C91"/>
    <mergeCell ref="A92:C92"/>
    <mergeCell ref="A93:C93"/>
    <mergeCell ref="A94:C94"/>
    <mergeCell ref="A85:C85"/>
    <mergeCell ref="A86:C86"/>
    <mergeCell ref="A87:C87"/>
    <mergeCell ref="A88:C88"/>
    <mergeCell ref="A89:C89"/>
    <mergeCell ref="A80:C80"/>
    <mergeCell ref="A81:C81"/>
    <mergeCell ref="A82:C82"/>
    <mergeCell ref="A83:C83"/>
    <mergeCell ref="A84:C84"/>
    <mergeCell ref="A75:C75"/>
    <mergeCell ref="A76:C76"/>
    <mergeCell ref="A77:C77"/>
    <mergeCell ref="A78:C78"/>
    <mergeCell ref="A79:C79"/>
    <mergeCell ref="A70:C70"/>
    <mergeCell ref="A71:C71"/>
    <mergeCell ref="A72:C72"/>
    <mergeCell ref="A73:C73"/>
    <mergeCell ref="A74:C74"/>
    <mergeCell ref="A65:C65"/>
    <mergeCell ref="A66:C66"/>
    <mergeCell ref="A67:C67"/>
    <mergeCell ref="A68:C68"/>
    <mergeCell ref="A69:C69"/>
    <mergeCell ref="A60:C60"/>
    <mergeCell ref="A61:C61"/>
    <mergeCell ref="A62:C62"/>
    <mergeCell ref="A63:C63"/>
    <mergeCell ref="A64:C64"/>
    <mergeCell ref="A55:C55"/>
    <mergeCell ref="A56:C56"/>
    <mergeCell ref="A57:C57"/>
    <mergeCell ref="A58:C58"/>
    <mergeCell ref="A59:C59"/>
    <mergeCell ref="A50:C50"/>
    <mergeCell ref="A51:C51"/>
    <mergeCell ref="A52:C52"/>
    <mergeCell ref="A53:C53"/>
    <mergeCell ref="A54:C54"/>
    <mergeCell ref="A45:C45"/>
    <mergeCell ref="A46:C46"/>
    <mergeCell ref="A47:C47"/>
    <mergeCell ref="A48:C48"/>
    <mergeCell ref="A49:C49"/>
    <mergeCell ref="A40:C40"/>
    <mergeCell ref="A41:C41"/>
    <mergeCell ref="A42:C42"/>
    <mergeCell ref="A43:C43"/>
    <mergeCell ref="A44:C44"/>
    <mergeCell ref="A38:C38"/>
    <mergeCell ref="A39:C39"/>
    <mergeCell ref="A36:D36"/>
    <mergeCell ref="A11:D11"/>
    <mergeCell ref="A21:D21"/>
    <mergeCell ref="A23:D23"/>
    <mergeCell ref="A19:C19"/>
    <mergeCell ref="A20:C20"/>
    <mergeCell ref="A12:C12"/>
    <mergeCell ref="A13:C13"/>
    <mergeCell ref="A14:C14"/>
    <mergeCell ref="A15:C15"/>
    <mergeCell ref="A16:C16"/>
    <mergeCell ref="A17:C17"/>
    <mergeCell ref="A18:C18"/>
    <mergeCell ref="A32:C32"/>
    <mergeCell ref="A33:C33"/>
    <mergeCell ref="A34:C34"/>
    <mergeCell ref="A37:C37"/>
  </mergeCells>
  <conditionalFormatting sqref="A38:C139">
    <cfRule type="notContainsBlanks" dxfId="2" priority="7">
      <formula>LEN(TRIM(A38))&gt;0</formula>
    </cfRule>
  </conditionalFormatting>
  <conditionalFormatting sqref="A24:D34">
    <cfRule type="expression" dxfId="1" priority="2">
      <formula>$D24&lt;&gt;""</formula>
    </cfRule>
  </conditionalFormatting>
  <conditionalFormatting sqref="D38:D139">
    <cfRule type="expression" dxfId="0" priority="1">
      <formula>$G38=1</formula>
    </cfRule>
  </conditionalFormatting>
  <pageMargins left="0.47" right="0.36" top="0.73" bottom="0.62" header="0.37" footer="0.34"/>
  <pageSetup scale="93" fitToHeight="0" orientation="portrait" r:id="rId1"/>
  <headerFooter alignWithMargins="0">
    <oddHeader xml:space="preserve">&amp;LCity of Franklin&amp;CSurety Calcutions&amp;R&amp;D
</oddHeader>
    <oddFooter>&amp;R&amp;"Times New Roman,Italic" Sheet &amp;P of 4</oddFooter>
  </headerFooter>
  <ignoredErrors>
    <ignoredError sqref="C3" formula="1"/>
  </ignoredErrors>
  <drawing r:id="rId2"/>
  <webPublishItems count="1">
    <webPublishItem id="25516" divId="COF Surety Calculator v23-1_25516" sourceType="range" sourceRef="A23:D60" destinationFile="C:\Users\kevin.long\OneDrive - City of Franklin Government\Desktop\COF Surety Calculator v23-1.htm"/>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28c1f7a-e5b8-4f14-aa5e-1cca2b720122">
      <UserInfo>
        <DisplayName>Lance Fittro</DisplayName>
        <AccountId>24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A9567C358D6F4B934FAD7ECF0AA667" ma:contentTypeVersion="12" ma:contentTypeDescription="Create a new document." ma:contentTypeScope="" ma:versionID="2d6ede566dab0040523d714bcaeb4d77">
  <xsd:schema xmlns:xsd="http://www.w3.org/2001/XMLSchema" xmlns:xs="http://www.w3.org/2001/XMLSchema" xmlns:p="http://schemas.microsoft.com/office/2006/metadata/properties" xmlns:ns2="128c1f7a-e5b8-4f14-aa5e-1cca2b720122" xmlns:ns3="a7d6554d-83f8-4db0-989f-2a9da536ed13" targetNamespace="http://schemas.microsoft.com/office/2006/metadata/properties" ma:root="true" ma:fieldsID="4fd475e9ab2e9bebbbd69930ad372115" ns2:_="" ns3:_="">
    <xsd:import namespace="128c1f7a-e5b8-4f14-aa5e-1cca2b720122"/>
    <xsd:import namespace="a7d6554d-83f8-4db0-989f-2a9da536ed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c1f7a-e5b8-4f14-aa5e-1cca2b72012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d6554d-83f8-4db0-989f-2a9da536ed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021F6F-63FC-419C-9269-403B87DB286B}">
  <ds:schemaRefs>
    <ds:schemaRef ds:uri="http://schemas.microsoft.com/sharepoint/v3/contenttype/forms"/>
  </ds:schemaRefs>
</ds:datastoreItem>
</file>

<file path=customXml/itemProps2.xml><?xml version="1.0" encoding="utf-8"?>
<ds:datastoreItem xmlns:ds="http://schemas.openxmlformats.org/officeDocument/2006/customXml" ds:itemID="{409F1938-F877-4525-834F-1BA4F9365334}">
  <ds:schemaRefs>
    <ds:schemaRef ds:uri="http://schemas.microsoft.com/office/2006/metadata/properties"/>
    <ds:schemaRef ds:uri="http://schemas.microsoft.com/office/infopath/2007/PartnerControls"/>
    <ds:schemaRef ds:uri="128c1f7a-e5b8-4f14-aa5e-1cca2b720122"/>
  </ds:schemaRefs>
</ds:datastoreItem>
</file>

<file path=customXml/itemProps3.xml><?xml version="1.0" encoding="utf-8"?>
<ds:datastoreItem xmlns:ds="http://schemas.openxmlformats.org/officeDocument/2006/customXml" ds:itemID="{3E9A804B-12E9-43EF-B991-2FCB15F2CB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c1f7a-e5b8-4f14-aa5e-1cca2b720122"/>
    <ds:schemaRef ds:uri="a7d6554d-83f8-4db0-989f-2a9da536ed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Surety Calculations Form</vt:lpstr>
      <vt:lpstr>Summary Sheet</vt:lpstr>
      <vt:lpstr>'Surety Calculations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Long</dc:creator>
  <cp:keywords/>
  <dc:description/>
  <cp:lastModifiedBy>Kevin Long</cp:lastModifiedBy>
  <cp:revision/>
  <dcterms:created xsi:type="dcterms:W3CDTF">2022-11-01T14:00:16Z</dcterms:created>
  <dcterms:modified xsi:type="dcterms:W3CDTF">2023-11-16T20:41:41Z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0x0101003BA9567C358D6F4B934FAD7ECF0AA667</vt:lpwstr>
  </property>
</Properties>
</file>