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lance.fittro\Desktop\Scratch\"/>
    </mc:Choice>
  </mc:AlternateContent>
  <xr:revisionPtr revIDLastSave="0" documentId="8_{B7447782-5151-4110-99FC-8C4F353EDFB4}" xr6:coauthVersionLast="47" xr6:coauthVersionMax="47" xr10:uidLastSave="{00000000-0000-0000-0000-000000000000}"/>
  <bookViews>
    <workbookView xWindow="-120" yWindow="-120" windowWidth="29040" windowHeight="15840" xr2:uid="{00000000-000D-0000-FFFF-FFFF00000000}"/>
  </bookViews>
  <sheets>
    <sheet name="As Submitted" sheetId="10" r:id="rId1"/>
  </sheets>
  <definedNames>
    <definedName name="_xlnm.Print_Area" localSheetId="0">'As Submitted'!$A$1:$CG$96</definedName>
    <definedName name="wrn.Test_View." hidden="1">{"New Site1",#N/A,FALSE,"Site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0" l="1"/>
  <c r="AH60" i="10"/>
  <c r="AH59" i="10"/>
  <c r="AH58" i="10"/>
  <c r="AH57" i="10"/>
  <c r="AH56" i="10"/>
  <c r="AH55" i="10"/>
  <c r="AH54" i="10"/>
  <c r="AH53" i="10"/>
  <c r="AH52" i="10"/>
  <c r="AH51" i="10"/>
  <c r="AH50" i="10"/>
  <c r="AH49" i="10"/>
  <c r="AH48" i="10"/>
  <c r="AH47" i="10"/>
  <c r="AH46" i="10"/>
  <c r="AH45" i="10"/>
  <c r="AH44" i="10"/>
  <c r="AH43" i="10"/>
  <c r="AH42" i="10"/>
  <c r="AH41" i="10"/>
  <c r="AH40" i="10"/>
  <c r="AH39" i="10"/>
  <c r="AH38" i="10"/>
  <c r="AH37" i="10"/>
  <c r="AH36" i="10"/>
  <c r="AH35" i="10"/>
  <c r="AH34" i="10"/>
  <c r="AH33" i="10"/>
  <c r="AH32" i="10"/>
  <c r="AH31" i="10"/>
  <c r="AH30" i="10"/>
  <c r="AH29" i="10"/>
  <c r="AH28" i="10"/>
  <c r="AH27" i="10"/>
  <c r="AH26" i="10"/>
  <c r="AH25" i="10"/>
  <c r="AH24" i="10"/>
  <c r="AH23" i="10"/>
  <c r="AC19" i="10"/>
  <c r="AH19" i="10" s="1"/>
  <c r="AC20" i="10"/>
  <c r="AD20" i="10" s="1"/>
  <c r="AC21" i="10"/>
  <c r="AG21" i="10" s="1"/>
  <c r="AC22" i="10"/>
  <c r="AD22" i="10" s="1"/>
  <c r="AC23" i="10"/>
  <c r="AD23" i="10"/>
  <c r="AG23" i="10"/>
  <c r="AC24" i="10"/>
  <c r="AD24" i="10"/>
  <c r="AG24" i="10"/>
  <c r="AC25" i="10"/>
  <c r="AD25" i="10" s="1"/>
  <c r="AG25" i="10"/>
  <c r="AC26" i="10"/>
  <c r="AD26" i="10"/>
  <c r="AG26" i="10"/>
  <c r="AC27" i="10"/>
  <c r="AD27" i="10" s="1"/>
  <c r="AC28" i="10"/>
  <c r="AG28" i="10"/>
  <c r="AC29" i="10"/>
  <c r="AD29" i="10" s="1"/>
  <c r="AC30" i="10"/>
  <c r="AD30" i="10"/>
  <c r="AG30" i="10"/>
  <c r="AC31" i="10"/>
  <c r="AD31" i="10" s="1"/>
  <c r="AC32" i="10"/>
  <c r="AD32" i="10"/>
  <c r="AG32" i="10"/>
  <c r="AC33" i="10"/>
  <c r="AG33" i="10" s="1"/>
  <c r="AC34" i="10"/>
  <c r="AD34" i="10"/>
  <c r="AG34" i="10"/>
  <c r="AC35" i="10"/>
  <c r="AD35" i="10"/>
  <c r="AG35" i="10"/>
  <c r="AC36" i="10"/>
  <c r="AD36" i="10"/>
  <c r="AG36" i="10"/>
  <c r="AC37" i="10"/>
  <c r="AD37" i="10" s="1"/>
  <c r="AG37" i="10"/>
  <c r="AC38" i="10"/>
  <c r="AD38" i="10"/>
  <c r="AG38" i="10"/>
  <c r="AC39" i="10"/>
  <c r="AD39" i="10" s="1"/>
  <c r="AC40" i="10"/>
  <c r="AG40" i="10"/>
  <c r="AC41" i="10"/>
  <c r="AD41" i="10" s="1"/>
  <c r="AC42" i="10"/>
  <c r="AD42" i="10"/>
  <c r="AG42" i="10"/>
  <c r="AC43" i="10"/>
  <c r="AD43" i="10" s="1"/>
  <c r="AC44" i="10"/>
  <c r="AD44" i="10"/>
  <c r="AG44" i="10"/>
  <c r="AC45" i="10"/>
  <c r="AG45" i="10" s="1"/>
  <c r="AC46" i="10"/>
  <c r="AD46" i="10"/>
  <c r="AG46" i="10"/>
  <c r="AC47" i="10"/>
  <c r="AD47" i="10"/>
  <c r="AG47" i="10"/>
  <c r="AC48" i="10"/>
  <c r="AD48" i="10"/>
  <c r="AG48" i="10"/>
  <c r="AC49" i="10"/>
  <c r="AD49" i="10" s="1"/>
  <c r="AG49" i="10"/>
  <c r="AC50" i="10"/>
  <c r="AD50" i="10"/>
  <c r="AG50" i="10"/>
  <c r="AC51" i="10"/>
  <c r="AD51" i="10" s="1"/>
  <c r="AC52" i="10"/>
  <c r="AG52" i="10"/>
  <c r="AC53" i="10"/>
  <c r="AD53" i="10" s="1"/>
  <c r="AC54" i="10"/>
  <c r="AD54" i="10"/>
  <c r="AG54" i="10"/>
  <c r="AC55" i="10"/>
  <c r="AD55" i="10" s="1"/>
  <c r="AC56" i="10"/>
  <c r="AD56" i="10"/>
  <c r="AG56" i="10"/>
  <c r="AC57" i="10"/>
  <c r="AG57" i="10" s="1"/>
  <c r="AC58" i="10"/>
  <c r="AD58" i="10"/>
  <c r="AG58" i="10"/>
  <c r="AC59" i="10"/>
  <c r="AD59" i="10"/>
  <c r="AG59" i="10"/>
  <c r="AC60" i="10"/>
  <c r="AD60" i="10"/>
  <c r="AG60" i="10"/>
  <c r="AV60" i="10"/>
  <c r="BD60" i="10" s="1"/>
  <c r="AV59" i="10"/>
  <c r="BD59" i="10" s="1"/>
  <c r="AV58" i="10"/>
  <c r="BD58" i="10" s="1"/>
  <c r="AV57" i="10"/>
  <c r="BD57" i="10" s="1"/>
  <c r="AV56" i="10"/>
  <c r="BD56" i="10" s="1"/>
  <c r="AV55" i="10"/>
  <c r="BD55" i="10" s="1"/>
  <c r="AV54" i="10"/>
  <c r="BD54" i="10" s="1"/>
  <c r="AV53" i="10"/>
  <c r="BD53" i="10" s="1"/>
  <c r="AV52" i="10"/>
  <c r="BD52" i="10" s="1"/>
  <c r="AV51" i="10"/>
  <c r="BD51" i="10" s="1"/>
  <c r="AV50" i="10"/>
  <c r="AV49" i="10"/>
  <c r="BD49" i="10" s="1"/>
  <c r="AV48" i="10"/>
  <c r="BD48" i="10" s="1"/>
  <c r="AV47" i="10"/>
  <c r="BD47" i="10" s="1"/>
  <c r="AV46" i="10"/>
  <c r="BD46" i="10" s="1"/>
  <c r="AV45" i="10"/>
  <c r="BD45" i="10" s="1"/>
  <c r="AV44" i="10"/>
  <c r="AV43" i="10"/>
  <c r="AV42" i="10"/>
  <c r="BD42" i="10" s="1"/>
  <c r="AV41" i="10"/>
  <c r="BD41" i="10" s="1"/>
  <c r="AV40" i="10"/>
  <c r="AV39" i="10"/>
  <c r="BD39" i="10" s="1"/>
  <c r="AV38" i="10"/>
  <c r="BD38" i="10" s="1"/>
  <c r="AV37" i="10"/>
  <c r="BD37" i="10" s="1"/>
  <c r="AV36" i="10"/>
  <c r="BD36" i="10" s="1"/>
  <c r="AV35" i="10"/>
  <c r="BD35" i="10" s="1"/>
  <c r="AV34" i="10"/>
  <c r="BD34" i="10" s="1"/>
  <c r="AV33" i="10"/>
  <c r="BD33" i="10" s="1"/>
  <c r="AV32" i="10"/>
  <c r="AV31" i="10"/>
  <c r="BD31" i="10" s="1"/>
  <c r="AV30" i="10"/>
  <c r="BD30" i="10" s="1"/>
  <c r="AV29" i="10"/>
  <c r="AV28" i="10"/>
  <c r="AV27" i="10"/>
  <c r="BD27" i="10" s="1"/>
  <c r="AV26" i="10"/>
  <c r="AV25" i="10"/>
  <c r="BD25" i="10" s="1"/>
  <c r="AV24" i="10"/>
  <c r="BD24" i="10" s="1"/>
  <c r="AV23" i="10"/>
  <c r="BD23" i="10" s="1"/>
  <c r="AV22" i="10"/>
  <c r="BD22" i="10" s="1"/>
  <c r="AV21" i="10"/>
  <c r="BD21" i="10" s="1"/>
  <c r="AV20" i="10"/>
  <c r="AV19" i="10"/>
  <c r="BD50" i="10"/>
  <c r="BD44" i="10"/>
  <c r="BD43" i="10"/>
  <c r="BD40" i="10"/>
  <c r="BD32" i="10"/>
  <c r="BD29" i="10"/>
  <c r="BD28" i="10"/>
  <c r="BD26"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V60" i="10"/>
  <c r="V59" i="10"/>
  <c r="V58" i="10"/>
  <c r="V57" i="10"/>
  <c r="V56" i="10"/>
  <c r="V55" i="10"/>
  <c r="V54" i="10"/>
  <c r="V53" i="10"/>
  <c r="V52" i="10"/>
  <c r="V51" i="10"/>
  <c r="V50" i="10"/>
  <c r="V49" i="10"/>
  <c r="V48" i="10"/>
  <c r="V47" i="10"/>
  <c r="V46" i="10"/>
  <c r="V45" i="10"/>
  <c r="V44" i="10"/>
  <c r="V43" i="10"/>
  <c r="V42" i="10"/>
  <c r="V41" i="10"/>
  <c r="V40" i="10"/>
  <c r="V39" i="10"/>
  <c r="V38" i="10"/>
  <c r="V37" i="10"/>
  <c r="V36" i="10"/>
  <c r="V35" i="10"/>
  <c r="V34" i="10"/>
  <c r="V33" i="10"/>
  <c r="V32" i="10"/>
  <c r="V31" i="10"/>
  <c r="V30" i="10"/>
  <c r="V29" i="10"/>
  <c r="V28" i="10"/>
  <c r="V27" i="10"/>
  <c r="V26" i="10"/>
  <c r="V25" i="10"/>
  <c r="V24" i="10"/>
  <c r="V23" i="10"/>
  <c r="V22" i="10"/>
  <c r="V21" i="10"/>
  <c r="V20" i="10"/>
  <c r="AG22" i="10" l="1"/>
  <c r="AD19" i="10"/>
  <c r="AG19" i="10"/>
  <c r="AG20" i="10"/>
  <c r="AH20" i="10" s="1"/>
  <c r="BD20" i="10"/>
  <c r="AD57" i="10"/>
  <c r="AD45" i="10"/>
  <c r="AD33" i="10"/>
  <c r="AD21" i="10"/>
  <c r="AD52" i="10"/>
  <c r="AD40" i="10"/>
  <c r="AD28" i="10"/>
  <c r="AG51" i="10"/>
  <c r="AG39" i="10"/>
  <c r="AG27" i="10"/>
  <c r="AG53" i="10"/>
  <c r="AG41" i="10"/>
  <c r="AG29" i="10"/>
  <c r="AG55" i="10"/>
  <c r="AG43" i="10"/>
  <c r="AG31" i="10"/>
  <c r="H60" i="10" l="1"/>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AV15" i="10"/>
  <c r="AS19" i="10"/>
  <c r="AS60" i="10"/>
  <c r="AS59" i="10"/>
  <c r="AS58" i="10"/>
  <c r="AS57" i="10"/>
  <c r="AS56" i="10"/>
  <c r="AS55" i="10"/>
  <c r="AS54" i="10"/>
  <c r="AS53" i="10"/>
  <c r="AS52" i="10"/>
  <c r="AS51" i="10"/>
  <c r="AS50" i="10"/>
  <c r="AS49" i="10"/>
  <c r="AS48" i="10"/>
  <c r="AS47" i="10"/>
  <c r="AS46" i="10"/>
  <c r="AS45" i="10"/>
  <c r="AS44" i="10"/>
  <c r="AS43" i="10"/>
  <c r="AS42" i="10"/>
  <c r="AS41" i="10"/>
  <c r="AS40" i="10"/>
  <c r="AS39" i="10"/>
  <c r="AS38" i="10"/>
  <c r="AS37" i="10"/>
  <c r="AS36" i="10"/>
  <c r="AS35" i="10"/>
  <c r="AS34" i="10"/>
  <c r="AS33" i="10"/>
  <c r="AS32" i="10"/>
  <c r="AS31" i="10"/>
  <c r="AS30" i="10"/>
  <c r="AS29" i="10"/>
  <c r="AS28" i="10"/>
  <c r="AS27" i="10"/>
  <c r="AS26" i="10"/>
  <c r="AS25" i="10"/>
  <c r="AS24" i="10"/>
  <c r="AS23" i="10"/>
  <c r="AS22" i="10"/>
  <c r="AS21" i="10"/>
  <c r="AS20" i="10"/>
  <c r="E60" i="10" l="1"/>
  <c r="F60" i="10" s="1"/>
  <c r="E59" i="10"/>
  <c r="F59" i="10" s="1"/>
  <c r="E58" i="10"/>
  <c r="F58" i="10" s="1"/>
  <c r="E57" i="10"/>
  <c r="F57" i="10" s="1"/>
  <c r="E56" i="10"/>
  <c r="F56" i="10" s="1"/>
  <c r="E55" i="10"/>
  <c r="F55" i="10" s="1"/>
  <c r="E54" i="10"/>
  <c r="F54" i="10" s="1"/>
  <c r="E53" i="10"/>
  <c r="F53" i="10" s="1"/>
  <c r="E52" i="10"/>
  <c r="F52" i="10" s="1"/>
  <c r="E51" i="10"/>
  <c r="F51" i="10" s="1"/>
  <c r="E50" i="10"/>
  <c r="F50" i="10" s="1"/>
  <c r="E49" i="10"/>
  <c r="F49" i="10" s="1"/>
  <c r="E48" i="10"/>
  <c r="F48" i="10" s="1"/>
  <c r="E47" i="10"/>
  <c r="F47" i="10" s="1"/>
  <c r="E46" i="10"/>
  <c r="F46" i="10" s="1"/>
  <c r="E45" i="10"/>
  <c r="F45" i="10" s="1"/>
  <c r="E44" i="10"/>
  <c r="F44" i="10" s="1"/>
  <c r="E43" i="10"/>
  <c r="F43" i="10" s="1"/>
  <c r="E42" i="10"/>
  <c r="F42" i="10" s="1"/>
  <c r="E41" i="10"/>
  <c r="F41" i="10" s="1"/>
  <c r="E40" i="10"/>
  <c r="F40" i="10" s="1"/>
  <c r="E39" i="10"/>
  <c r="F39" i="10" s="1"/>
  <c r="E38" i="10"/>
  <c r="F38" i="10" s="1"/>
  <c r="E37" i="10"/>
  <c r="F37" i="10" s="1"/>
  <c r="E36" i="10"/>
  <c r="F36" i="10" s="1"/>
  <c r="E35" i="10"/>
  <c r="F35" i="10" s="1"/>
  <c r="E34" i="10"/>
  <c r="F34" i="10" s="1"/>
  <c r="E33" i="10"/>
  <c r="F33" i="10" s="1"/>
  <c r="E32" i="10"/>
  <c r="F32" i="10" s="1"/>
  <c r="E31" i="10"/>
  <c r="F31" i="10" s="1"/>
  <c r="E30" i="10"/>
  <c r="F30" i="10" s="1"/>
  <c r="E29" i="10"/>
  <c r="F29" i="10" s="1"/>
  <c r="E28" i="10"/>
  <c r="F28" i="10" s="1"/>
  <c r="E27" i="10"/>
  <c r="F27" i="10" s="1"/>
  <c r="E26" i="10"/>
  <c r="F26" i="10" s="1"/>
  <c r="E25" i="10"/>
  <c r="F25" i="10" s="1"/>
  <c r="E24" i="10"/>
  <c r="F24" i="10" s="1"/>
  <c r="E23" i="10"/>
  <c r="F23" i="10" s="1"/>
  <c r="E22" i="10"/>
  <c r="F22" i="10" s="1"/>
  <c r="E21" i="10"/>
  <c r="F21" i="10" s="1"/>
  <c r="E20" i="10"/>
  <c r="F20" i="10" s="1"/>
  <c r="E19" i="10"/>
  <c r="F19" i="10" s="1"/>
  <c r="D62" i="10" l="1"/>
  <c r="AS61" i="10" s="1"/>
  <c r="AU15" i="10" s="1"/>
  <c r="L58" i="10"/>
  <c r="M58" i="10" s="1"/>
  <c r="L23" i="10"/>
  <c r="M23" i="10" s="1"/>
  <c r="L39" i="10"/>
  <c r="M39" i="10" s="1"/>
  <c r="L55" i="10"/>
  <c r="M55" i="10" s="1"/>
  <c r="L24" i="10"/>
  <c r="M24" i="10" s="1"/>
  <c r="L32" i="10"/>
  <c r="M32" i="10" s="1"/>
  <c r="L40" i="10"/>
  <c r="M40" i="10" s="1"/>
  <c r="L48" i="10"/>
  <c r="M48" i="10" s="1"/>
  <c r="L56" i="10"/>
  <c r="M56" i="10" s="1"/>
  <c r="L27" i="10"/>
  <c r="M27" i="10" s="1"/>
  <c r="L35" i="10"/>
  <c r="M35" i="10" s="1"/>
  <c r="L43" i="10"/>
  <c r="M43" i="10" s="1"/>
  <c r="L51" i="10"/>
  <c r="M51" i="10" s="1"/>
  <c r="L59" i="10"/>
  <c r="M59" i="10" s="1"/>
  <c r="L31" i="10"/>
  <c r="M31" i="10" s="1"/>
  <c r="L47" i="10"/>
  <c r="M47" i="10" s="1"/>
  <c r="L20" i="10"/>
  <c r="L28" i="10"/>
  <c r="M28" i="10" s="1"/>
  <c r="L36" i="10"/>
  <c r="M36" i="10" s="1"/>
  <c r="L44" i="10"/>
  <c r="M44" i="10" s="1"/>
  <c r="L52" i="10"/>
  <c r="M52" i="10" s="1"/>
  <c r="L60" i="10"/>
  <c r="M60" i="10" s="1"/>
  <c r="L21" i="10"/>
  <c r="L25" i="10"/>
  <c r="M25" i="10" s="1"/>
  <c r="L29" i="10"/>
  <c r="M29" i="10" s="1"/>
  <c r="L33" i="10"/>
  <c r="M33" i="10" s="1"/>
  <c r="L37" i="10"/>
  <c r="M37" i="10" s="1"/>
  <c r="L41" i="10"/>
  <c r="M41" i="10" s="1"/>
  <c r="L45" i="10"/>
  <c r="M45" i="10" s="1"/>
  <c r="L49" i="10"/>
  <c r="M49" i="10" s="1"/>
  <c r="L53" i="10"/>
  <c r="M53" i="10" s="1"/>
  <c r="L57" i="10"/>
  <c r="M57" i="10" s="1"/>
  <c r="L19" i="10"/>
  <c r="L22" i="10"/>
  <c r="L26" i="10"/>
  <c r="M26" i="10" s="1"/>
  <c r="L30" i="10"/>
  <c r="M30" i="10" s="1"/>
  <c r="L34" i="10"/>
  <c r="M34" i="10" s="1"/>
  <c r="L38" i="10"/>
  <c r="M38" i="10" s="1"/>
  <c r="L42" i="10"/>
  <c r="M42" i="10" s="1"/>
  <c r="L46" i="10"/>
  <c r="M46" i="10" s="1"/>
  <c r="L50" i="10"/>
  <c r="M50" i="10" s="1"/>
  <c r="L54" i="10"/>
  <c r="M54" i="10" s="1"/>
  <c r="AR2" i="10"/>
  <c r="AR1" i="10"/>
  <c r="R26" i="10"/>
  <c r="A60" i="10"/>
  <c r="M21" i="10" l="1"/>
  <c r="AH21" i="10"/>
  <c r="M22" i="10"/>
  <c r="AH22" i="10"/>
  <c r="M20" i="10"/>
  <c r="K62" i="10"/>
  <c r="M19" i="10"/>
  <c r="H61" i="10" l="1"/>
  <c r="AV61" i="10"/>
  <c r="X60" i="10"/>
  <c r="X59" i="10"/>
  <c r="X58" i="10"/>
  <c r="X57" i="10"/>
  <c r="X56" i="10"/>
  <c r="X55" i="10"/>
  <c r="X54" i="10"/>
  <c r="X53" i="10"/>
  <c r="X52" i="10"/>
  <c r="X51" i="10"/>
  <c r="X50" i="10"/>
  <c r="X49" i="10"/>
  <c r="X48" i="10"/>
  <c r="X47" i="10"/>
  <c r="X46" i="10"/>
  <c r="X45" i="10"/>
  <c r="X44"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R19" i="10"/>
  <c r="R60" i="10"/>
  <c r="R59" i="10"/>
  <c r="R58" i="10"/>
  <c r="R57" i="10"/>
  <c r="R56" i="10"/>
  <c r="R55" i="10"/>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5" i="10"/>
  <c r="R24" i="10"/>
  <c r="R23" i="10"/>
  <c r="R22" i="10"/>
  <c r="R21" i="10"/>
  <c r="R20" i="10"/>
  <c r="Y72" i="10"/>
  <c r="Y71" i="10"/>
  <c r="Y70" i="10"/>
  <c r="Y76" i="10"/>
  <c r="AW19" i="10"/>
  <c r="AI60" i="10" l="1"/>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BZ59" i="10"/>
  <c r="BM59" i="10"/>
  <c r="AZ59" i="10"/>
  <c r="CA59" i="10"/>
  <c r="AB59" i="10"/>
  <c r="BN59" i="10" s="1"/>
  <c r="AA59" i="10"/>
  <c r="BA59" i="10"/>
  <c r="U59" i="10"/>
  <c r="O59" i="10"/>
  <c r="BZ58" i="10"/>
  <c r="BM58" i="10"/>
  <c r="AZ58" i="10"/>
  <c r="CA58" i="10"/>
  <c r="AB58" i="10"/>
  <c r="BN58" i="10" s="1"/>
  <c r="AA58" i="10"/>
  <c r="BA58" i="10"/>
  <c r="U58" i="10"/>
  <c r="O58" i="10"/>
  <c r="BZ57" i="10"/>
  <c r="BM57" i="10"/>
  <c r="AZ57" i="10"/>
  <c r="CA57" i="10"/>
  <c r="AB57" i="10"/>
  <c r="BN57" i="10" s="1"/>
  <c r="AA57" i="10"/>
  <c r="BA57" i="10"/>
  <c r="U57" i="10"/>
  <c r="O57" i="10"/>
  <c r="BZ56" i="10"/>
  <c r="BM56" i="10"/>
  <c r="AZ56" i="10"/>
  <c r="CA56" i="10"/>
  <c r="AB56" i="10"/>
  <c r="BN56" i="10" s="1"/>
  <c r="AA56" i="10"/>
  <c r="BA56" i="10"/>
  <c r="U56" i="10"/>
  <c r="O56" i="10"/>
  <c r="BZ55" i="10"/>
  <c r="BM55" i="10"/>
  <c r="AZ55" i="10"/>
  <c r="CA55" i="10"/>
  <c r="AB55" i="10"/>
  <c r="BN55" i="10" s="1"/>
  <c r="AA55" i="10"/>
  <c r="BA55" i="10"/>
  <c r="U55" i="10"/>
  <c r="O55" i="10"/>
  <c r="BZ54" i="10"/>
  <c r="BM54" i="10"/>
  <c r="AZ54" i="10"/>
  <c r="CA54" i="10"/>
  <c r="AB54" i="10"/>
  <c r="BN54" i="10" s="1"/>
  <c r="AA54" i="10"/>
  <c r="BA54" i="10"/>
  <c r="U54" i="10"/>
  <c r="O54" i="10"/>
  <c r="BZ53" i="10"/>
  <c r="BM53" i="10"/>
  <c r="AZ53" i="10"/>
  <c r="CA53" i="10"/>
  <c r="AB53" i="10"/>
  <c r="BN53" i="10" s="1"/>
  <c r="AA53" i="10"/>
  <c r="BA53" i="10"/>
  <c r="U53" i="10"/>
  <c r="O53" i="10"/>
  <c r="BZ52" i="10"/>
  <c r="BM52" i="10"/>
  <c r="AZ52" i="10"/>
  <c r="CA52" i="10"/>
  <c r="AB52" i="10"/>
  <c r="BN52" i="10" s="1"/>
  <c r="AA52" i="10"/>
  <c r="BA52" i="10"/>
  <c r="U52" i="10"/>
  <c r="O52" i="10"/>
  <c r="BZ51" i="10"/>
  <c r="BM51" i="10"/>
  <c r="AZ51" i="10"/>
  <c r="CA51" i="10"/>
  <c r="AB51" i="10"/>
  <c r="BN51" i="10" s="1"/>
  <c r="AA51" i="10"/>
  <c r="BA51" i="10"/>
  <c r="U51" i="10"/>
  <c r="O51" i="10"/>
  <c r="BZ50" i="10"/>
  <c r="BM50" i="10"/>
  <c r="AZ50" i="10"/>
  <c r="CA50" i="10"/>
  <c r="AB50" i="10"/>
  <c r="BN50" i="10" s="1"/>
  <c r="AA50" i="10"/>
  <c r="BA50" i="10"/>
  <c r="U50" i="10"/>
  <c r="O50" i="10"/>
  <c r="BZ49" i="10"/>
  <c r="BM49" i="10"/>
  <c r="AZ49" i="10"/>
  <c r="CA49" i="10"/>
  <c r="AB49" i="10"/>
  <c r="BN49" i="10" s="1"/>
  <c r="AA49" i="10"/>
  <c r="BA49" i="10"/>
  <c r="U49" i="10"/>
  <c r="O49" i="10"/>
  <c r="BZ48" i="10"/>
  <c r="BM48" i="10"/>
  <c r="AZ48" i="10"/>
  <c r="CA48" i="10"/>
  <c r="AB48" i="10"/>
  <c r="BN48" i="10" s="1"/>
  <c r="AA48" i="10"/>
  <c r="BA48" i="10"/>
  <c r="U48" i="10"/>
  <c r="O48" i="10"/>
  <c r="BZ47" i="10"/>
  <c r="BM47" i="10"/>
  <c r="AZ47" i="10"/>
  <c r="CA47" i="10"/>
  <c r="AB47" i="10"/>
  <c r="BN47" i="10" s="1"/>
  <c r="AA47" i="10"/>
  <c r="BA47" i="10"/>
  <c r="U47" i="10"/>
  <c r="O47" i="10"/>
  <c r="BZ46" i="10"/>
  <c r="BM46" i="10"/>
  <c r="AZ46" i="10"/>
  <c r="CA46" i="10"/>
  <c r="AB46" i="10"/>
  <c r="BN46" i="10" s="1"/>
  <c r="AA46" i="10"/>
  <c r="BA46" i="10"/>
  <c r="U46" i="10"/>
  <c r="O46" i="10"/>
  <c r="BZ45" i="10"/>
  <c r="BM45" i="10"/>
  <c r="AZ45" i="10"/>
  <c r="CA45" i="10"/>
  <c r="AB45" i="10"/>
  <c r="BN45" i="10" s="1"/>
  <c r="AA45" i="10"/>
  <c r="BA45" i="10"/>
  <c r="U45" i="10"/>
  <c r="O45" i="10"/>
  <c r="BZ44" i="10"/>
  <c r="BM44" i="10"/>
  <c r="AZ44" i="10"/>
  <c r="CA44" i="10"/>
  <c r="AB44" i="10"/>
  <c r="BN44" i="10" s="1"/>
  <c r="AA44" i="10"/>
  <c r="BA44" i="10"/>
  <c r="U44" i="10"/>
  <c r="O44" i="10"/>
  <c r="BZ43" i="10"/>
  <c r="BM43" i="10"/>
  <c r="AZ43" i="10"/>
  <c r="CA43" i="10"/>
  <c r="AB43" i="10"/>
  <c r="BN43" i="10" s="1"/>
  <c r="AA43" i="10"/>
  <c r="BA43" i="10"/>
  <c r="U43" i="10"/>
  <c r="O43" i="10"/>
  <c r="BZ42" i="10"/>
  <c r="BM42" i="10"/>
  <c r="AZ42" i="10"/>
  <c r="CA42" i="10"/>
  <c r="AB42" i="10"/>
  <c r="BN42" i="10" s="1"/>
  <c r="AA42" i="10"/>
  <c r="BA42" i="10"/>
  <c r="U42" i="10"/>
  <c r="O42" i="10"/>
  <c r="BZ41" i="10"/>
  <c r="BM41" i="10"/>
  <c r="AZ41" i="10"/>
  <c r="CA41" i="10"/>
  <c r="AB41" i="10"/>
  <c r="BN41" i="10" s="1"/>
  <c r="AA41" i="10"/>
  <c r="BA41" i="10"/>
  <c r="U41" i="10"/>
  <c r="O41" i="10"/>
  <c r="BZ40" i="10"/>
  <c r="BM40" i="10"/>
  <c r="AZ40" i="10"/>
  <c r="CA40" i="10"/>
  <c r="AB40" i="10"/>
  <c r="BN40" i="10" s="1"/>
  <c r="AA40" i="10"/>
  <c r="BA40" i="10"/>
  <c r="U40" i="10"/>
  <c r="O40" i="10"/>
  <c r="BZ39" i="10"/>
  <c r="BM39" i="10"/>
  <c r="AZ39" i="10"/>
  <c r="CA39" i="10"/>
  <c r="AB39" i="10"/>
  <c r="BN39" i="10" s="1"/>
  <c r="AA39" i="10"/>
  <c r="BA39" i="10"/>
  <c r="U39" i="10"/>
  <c r="O39" i="10"/>
  <c r="BZ38" i="10"/>
  <c r="BM38" i="10"/>
  <c r="AZ38" i="10"/>
  <c r="CA38" i="10"/>
  <c r="AB38" i="10"/>
  <c r="BN38" i="10" s="1"/>
  <c r="AA38" i="10"/>
  <c r="BA38" i="10"/>
  <c r="U38" i="10"/>
  <c r="O38" i="10"/>
  <c r="BO38" i="10" l="1"/>
  <c r="BP38" i="10" s="1"/>
  <c r="BO39" i="10"/>
  <c r="BP39" i="10" s="1"/>
  <c r="BO40" i="10"/>
  <c r="BP40" i="10" s="1"/>
  <c r="BO43" i="10"/>
  <c r="BP43" i="10" s="1"/>
  <c r="BO47" i="10"/>
  <c r="BP47" i="10" s="1"/>
  <c r="BO50" i="10"/>
  <c r="BP50" i="10" s="1"/>
  <c r="BO54" i="10"/>
  <c r="BP54" i="10" s="1"/>
  <c r="BO55" i="10"/>
  <c r="BP55" i="10" s="1"/>
  <c r="BO57" i="10"/>
  <c r="BP57" i="10" s="1"/>
  <c r="BO58" i="10"/>
  <c r="BP58" i="10" s="1"/>
  <c r="BO59" i="10"/>
  <c r="BP59" i="10" s="1"/>
  <c r="BO41" i="10"/>
  <c r="BP41" i="10" s="1"/>
  <c r="BO42" i="10"/>
  <c r="BP42" i="10" s="1"/>
  <c r="BO44" i="10"/>
  <c r="BP44" i="10" s="1"/>
  <c r="BO45" i="10"/>
  <c r="BP45" i="10" s="1"/>
  <c r="BO46" i="10"/>
  <c r="BP46" i="10" s="1"/>
  <c r="BO48" i="10"/>
  <c r="BP48" i="10" s="1"/>
  <c r="BO49" i="10"/>
  <c r="BP49" i="10" s="1"/>
  <c r="BO51" i="10"/>
  <c r="BP51" i="10" s="1"/>
  <c r="BO52" i="10"/>
  <c r="BP52" i="10" s="1"/>
  <c r="BO53" i="10"/>
  <c r="BP53" i="10" s="1"/>
  <c r="BO56" i="10"/>
  <c r="BP56" i="10" s="1"/>
  <c r="BB38" i="10"/>
  <c r="BC38" i="10" s="1"/>
  <c r="CB38" i="10"/>
  <c r="CC38" i="10" s="1"/>
  <c r="BB39" i="10"/>
  <c r="BC39" i="10" s="1"/>
  <c r="CB39" i="10"/>
  <c r="CC39" i="10" s="1"/>
  <c r="BB40" i="10"/>
  <c r="BC40" i="10" s="1"/>
  <c r="CB40" i="10"/>
  <c r="CC40" i="10" s="1"/>
  <c r="BB41" i="10"/>
  <c r="BC41" i="10" s="1"/>
  <c r="CB41" i="10"/>
  <c r="CC41" i="10" s="1"/>
  <c r="BB42" i="10"/>
  <c r="BC42" i="10" s="1"/>
  <c r="CB42" i="10"/>
  <c r="CC42" i="10" s="1"/>
  <c r="BB43" i="10"/>
  <c r="BC43" i="10" s="1"/>
  <c r="CB43" i="10"/>
  <c r="CC43" i="10" s="1"/>
  <c r="BB44" i="10"/>
  <c r="BC44" i="10" s="1"/>
  <c r="CB44" i="10"/>
  <c r="CC44" i="10" s="1"/>
  <c r="BB45" i="10"/>
  <c r="BC45" i="10" s="1"/>
  <c r="CB45" i="10"/>
  <c r="CC45" i="10" s="1"/>
  <c r="BB46" i="10"/>
  <c r="BC46" i="10" s="1"/>
  <c r="CB46" i="10"/>
  <c r="CC46" i="10" s="1"/>
  <c r="BB47" i="10"/>
  <c r="BC47" i="10" s="1"/>
  <c r="CB47" i="10"/>
  <c r="CC47" i="10" s="1"/>
  <c r="BB48" i="10"/>
  <c r="BC48" i="10" s="1"/>
  <c r="CB48" i="10"/>
  <c r="CC48" i="10" s="1"/>
  <c r="BB49" i="10"/>
  <c r="BC49" i="10" s="1"/>
  <c r="CB49" i="10"/>
  <c r="CC49" i="10" s="1"/>
  <c r="BB50" i="10"/>
  <c r="BC50" i="10" s="1"/>
  <c r="CB50" i="10"/>
  <c r="CC50" i="10" s="1"/>
  <c r="BB51" i="10"/>
  <c r="BC51" i="10" s="1"/>
  <c r="CB51" i="10"/>
  <c r="CC51" i="10" s="1"/>
  <c r="BB52" i="10"/>
  <c r="BC52" i="10" s="1"/>
  <c r="CB52" i="10"/>
  <c r="CC52" i="10" s="1"/>
  <c r="BB53" i="10"/>
  <c r="BC53" i="10" s="1"/>
  <c r="CB53" i="10"/>
  <c r="CC53" i="10" s="1"/>
  <c r="BB54" i="10"/>
  <c r="BC54" i="10" s="1"/>
  <c r="CB54" i="10"/>
  <c r="CC54" i="10" s="1"/>
  <c r="BB55" i="10"/>
  <c r="BC55" i="10" s="1"/>
  <c r="CB55" i="10"/>
  <c r="CC55" i="10" s="1"/>
  <c r="BB56" i="10"/>
  <c r="BC56" i="10" s="1"/>
  <c r="CB56" i="10"/>
  <c r="CC56" i="10" s="1"/>
  <c r="BB57" i="10"/>
  <c r="BC57" i="10" s="1"/>
  <c r="CB57" i="10"/>
  <c r="CC57" i="10" s="1"/>
  <c r="BB58" i="10"/>
  <c r="BC58" i="10" s="1"/>
  <c r="CB58" i="10"/>
  <c r="CC58" i="10" s="1"/>
  <c r="BB59" i="10"/>
  <c r="BC59" i="10" s="1"/>
  <c r="CB59" i="10"/>
  <c r="CC59" i="10" s="1"/>
  <c r="BF41" i="10"/>
  <c r="BG41" i="10" s="1"/>
  <c r="AX52" i="10"/>
  <c r="BF55" i="10"/>
  <c r="BI55" i="10" s="1"/>
  <c r="BQ55" i="10" s="1"/>
  <c r="AY58" i="10"/>
  <c r="AY59" i="10"/>
  <c r="BE40" i="10"/>
  <c r="AX50" i="10"/>
  <c r="BE44" i="10"/>
  <c r="BE53" i="10"/>
  <c r="AY39" i="10"/>
  <c r="BF45" i="10"/>
  <c r="BG45" i="10" s="1"/>
  <c r="AY47" i="10"/>
  <c r="BE59" i="10"/>
  <c r="AX59" i="10"/>
  <c r="BF59" i="10"/>
  <c r="BE58" i="10"/>
  <c r="AX58" i="10"/>
  <c r="BF58" i="10"/>
  <c r="AX55" i="10"/>
  <c r="AX56" i="10"/>
  <c r="AY55" i="10"/>
  <c r="AX46" i="10"/>
  <c r="BF56" i="10"/>
  <c r="BI56" i="10" s="1"/>
  <c r="BQ56" i="10" s="1"/>
  <c r="AY46" i="10"/>
  <c r="BE48" i="10"/>
  <c r="AX48" i="10"/>
  <c r="AY43" i="10"/>
  <c r="BE43" i="10"/>
  <c r="BF48" i="10"/>
  <c r="BG48" i="10" s="1"/>
  <c r="BF52" i="10"/>
  <c r="BG52" i="10" s="1"/>
  <c r="BE52" i="10"/>
  <c r="BE56" i="10"/>
  <c r="BE51" i="10"/>
  <c r="BF51" i="10"/>
  <c r="AY51" i="10"/>
  <c r="AX51" i="10"/>
  <c r="BF54" i="10"/>
  <c r="AX54" i="10"/>
  <c r="BE54" i="10"/>
  <c r="AY54" i="10"/>
  <c r="AY49" i="10"/>
  <c r="BF49" i="10"/>
  <c r="AX49" i="10"/>
  <c r="BE49" i="10"/>
  <c r="AY42" i="10"/>
  <c r="AX42" i="10"/>
  <c r="BE50" i="10"/>
  <c r="BF50" i="10"/>
  <c r="AY50" i="10"/>
  <c r="BE47" i="10"/>
  <c r="AY48" i="10"/>
  <c r="AY53" i="10"/>
  <c r="BF53" i="10"/>
  <c r="AX53" i="10"/>
  <c r="BE55" i="10"/>
  <c r="AY57" i="10"/>
  <c r="BF57" i="10"/>
  <c r="AX57" i="10"/>
  <c r="BE57" i="10"/>
  <c r="AY52" i="10"/>
  <c r="AY56" i="10"/>
  <c r="BF40" i="10"/>
  <c r="AX40" i="10"/>
  <c r="AY40" i="10"/>
  <c r="AY38" i="10"/>
  <c r="AX38" i="10"/>
  <c r="BE38" i="10"/>
  <c r="BF38" i="10"/>
  <c r="BF39" i="10"/>
  <c r="AX39" i="10"/>
  <c r="BE39" i="10"/>
  <c r="BF44" i="10"/>
  <c r="AX44" i="10"/>
  <c r="AY44" i="10"/>
  <c r="BE41" i="10"/>
  <c r="AY41" i="10"/>
  <c r="AX41" i="10"/>
  <c r="BE45" i="10"/>
  <c r="AY45" i="10"/>
  <c r="AX45" i="10"/>
  <c r="BF43" i="10"/>
  <c r="BF47" i="10"/>
  <c r="BE46" i="10"/>
  <c r="BE42" i="10"/>
  <c r="BF42" i="10"/>
  <c r="AX43" i="10"/>
  <c r="BF46" i="10"/>
  <c r="AX47" i="10"/>
  <c r="BK55" i="10" l="1"/>
  <c r="BL55" i="10"/>
  <c r="BI41" i="10"/>
  <c r="BQ41" i="10" s="1"/>
  <c r="BI45" i="10"/>
  <c r="BQ45" i="10" s="1"/>
  <c r="BS55" i="10"/>
  <c r="BT55" i="10" s="1"/>
  <c r="BR55" i="10"/>
  <c r="BG55" i="10"/>
  <c r="BG59" i="10"/>
  <c r="BI59" i="10"/>
  <c r="BQ59" i="10" s="1"/>
  <c r="BG58" i="10"/>
  <c r="BI58" i="10"/>
  <c r="BQ58" i="10" s="1"/>
  <c r="BG56" i="10"/>
  <c r="BI52" i="10"/>
  <c r="BQ52" i="10" s="1"/>
  <c r="BI48" i="10"/>
  <c r="BQ48" i="10" s="1"/>
  <c r="BI54" i="10"/>
  <c r="BQ54" i="10" s="1"/>
  <c r="BG54" i="10"/>
  <c r="BG53" i="10"/>
  <c r="BI53" i="10"/>
  <c r="BQ53" i="10" s="1"/>
  <c r="BI49" i="10"/>
  <c r="BQ49" i="10" s="1"/>
  <c r="BG49" i="10"/>
  <c r="BL56" i="10"/>
  <c r="BS56" i="10"/>
  <c r="BR56" i="10"/>
  <c r="BK56" i="10"/>
  <c r="BG57" i="10"/>
  <c r="BI57" i="10"/>
  <c r="BQ57" i="10" s="1"/>
  <c r="BI51" i="10"/>
  <c r="BQ51" i="10" s="1"/>
  <c r="BG51" i="10"/>
  <c r="BG50" i="10"/>
  <c r="BI50" i="10"/>
  <c r="BQ50" i="10" s="1"/>
  <c r="BG44" i="10"/>
  <c r="BI44" i="10"/>
  <c r="BQ44" i="10" s="1"/>
  <c r="BI42" i="10"/>
  <c r="BQ42" i="10" s="1"/>
  <c r="BG42" i="10"/>
  <c r="BG47" i="10"/>
  <c r="BI47" i="10"/>
  <c r="BQ47" i="10" s="1"/>
  <c r="BG38" i="10"/>
  <c r="BI38" i="10"/>
  <c r="BQ38" i="10" s="1"/>
  <c r="BG43" i="10"/>
  <c r="BI43" i="10"/>
  <c r="BQ43" i="10" s="1"/>
  <c r="BI46" i="10"/>
  <c r="BQ46" i="10" s="1"/>
  <c r="BG46" i="10"/>
  <c r="BI40" i="10"/>
  <c r="BQ40" i="10" s="1"/>
  <c r="BG40" i="10"/>
  <c r="BI39" i="10"/>
  <c r="BQ39" i="10" s="1"/>
  <c r="BG39" i="10"/>
  <c r="BZ19" i="10"/>
  <c r="BZ60" i="10"/>
  <c r="BZ37" i="10"/>
  <c r="BZ36" i="10"/>
  <c r="BZ35" i="10"/>
  <c r="BZ34" i="10"/>
  <c r="BZ33" i="10"/>
  <c r="BZ32" i="10"/>
  <c r="BZ31" i="10"/>
  <c r="BZ30" i="10"/>
  <c r="BZ29" i="10"/>
  <c r="BZ28" i="10"/>
  <c r="BZ27" i="10"/>
  <c r="BZ26" i="10"/>
  <c r="BZ25" i="10"/>
  <c r="BZ24" i="10"/>
  <c r="BZ23" i="10"/>
  <c r="BZ22" i="10"/>
  <c r="BZ21" i="10"/>
  <c r="BZ20" i="10"/>
  <c r="BM19" i="10"/>
  <c r="BM60" i="10"/>
  <c r="BM37" i="10"/>
  <c r="BM36" i="10"/>
  <c r="BM35" i="10"/>
  <c r="BM34" i="10"/>
  <c r="BM33" i="10"/>
  <c r="BM32" i="10"/>
  <c r="BM31" i="10"/>
  <c r="BM30" i="10"/>
  <c r="BM29" i="10"/>
  <c r="BM28" i="10"/>
  <c r="BM27" i="10"/>
  <c r="BM26" i="10"/>
  <c r="BM25" i="10"/>
  <c r="BM24" i="10"/>
  <c r="BM23" i="10"/>
  <c r="BM22" i="10"/>
  <c r="BM21" i="10"/>
  <c r="BM20" i="10"/>
  <c r="AZ60" i="10"/>
  <c r="AZ37" i="10"/>
  <c r="AZ36" i="10"/>
  <c r="AZ35" i="10"/>
  <c r="AZ34" i="10"/>
  <c r="AZ33" i="10"/>
  <c r="AZ32" i="10"/>
  <c r="AZ31" i="10"/>
  <c r="AZ30" i="10"/>
  <c r="AZ29" i="10"/>
  <c r="AZ28" i="10"/>
  <c r="AZ27" i="10"/>
  <c r="AZ26" i="10"/>
  <c r="AZ25" i="10"/>
  <c r="AZ24" i="10"/>
  <c r="AZ23" i="10"/>
  <c r="AZ22" i="10"/>
  <c r="AZ21" i="10"/>
  <c r="AZ20" i="10"/>
  <c r="AZ19" i="10"/>
  <c r="BR41" i="10" l="1"/>
  <c r="BL41" i="10"/>
  <c r="BS41" i="10"/>
  <c r="BV41" i="10" s="1"/>
  <c r="CD41" i="10" s="1"/>
  <c r="BK41" i="10"/>
  <c r="BS45" i="10"/>
  <c r="BV45" i="10" s="1"/>
  <c r="CD45" i="10" s="1"/>
  <c r="BL45" i="10"/>
  <c r="BK45" i="10"/>
  <c r="BR45" i="10"/>
  <c r="BV55" i="10"/>
  <c r="CD55" i="10" s="1"/>
  <c r="BR48" i="10"/>
  <c r="BS52" i="10"/>
  <c r="BV52" i="10" s="1"/>
  <c r="CD52" i="10" s="1"/>
  <c r="BL59" i="10"/>
  <c r="BR59" i="10"/>
  <c r="BS59" i="10"/>
  <c r="BK59" i="10"/>
  <c r="BL52" i="10"/>
  <c r="BK52" i="10"/>
  <c r="BL58" i="10"/>
  <c r="BS58" i="10"/>
  <c r="BK58" i="10"/>
  <c r="BR58" i="10"/>
  <c r="BR52" i="10"/>
  <c r="BS48" i="10"/>
  <c r="BT48" i="10" s="1"/>
  <c r="BL48" i="10"/>
  <c r="BK48" i="10"/>
  <c r="BL53" i="10"/>
  <c r="BS53" i="10"/>
  <c r="BK53" i="10"/>
  <c r="BR53" i="10"/>
  <c r="BR50" i="10"/>
  <c r="BS50" i="10"/>
  <c r="BL50" i="10"/>
  <c r="BK50" i="10"/>
  <c r="BR51" i="10"/>
  <c r="BS51" i="10"/>
  <c r="BL51" i="10"/>
  <c r="BK51" i="10"/>
  <c r="BL57" i="10"/>
  <c r="BS57" i="10"/>
  <c r="BK57" i="10"/>
  <c r="BR57" i="10"/>
  <c r="BV56" i="10"/>
  <c r="CD56" i="10" s="1"/>
  <c r="BT56" i="10"/>
  <c r="BS49" i="10"/>
  <c r="BR49" i="10"/>
  <c r="BL49" i="10"/>
  <c r="BK49" i="10"/>
  <c r="BS54" i="10"/>
  <c r="BK54" i="10"/>
  <c r="BR54" i="10"/>
  <c r="BL54" i="10"/>
  <c r="BL42" i="10"/>
  <c r="BK42" i="10"/>
  <c r="BS42" i="10"/>
  <c r="BR42" i="10"/>
  <c r="BL43" i="10"/>
  <c r="BS43" i="10"/>
  <c r="BR43" i="10"/>
  <c r="BK43" i="10"/>
  <c r="BL47" i="10"/>
  <c r="BS47" i="10"/>
  <c r="BR47" i="10"/>
  <c r="BK47" i="10"/>
  <c r="BS44" i="10"/>
  <c r="BK44" i="10"/>
  <c r="BR44" i="10"/>
  <c r="BL44" i="10"/>
  <c r="BL46" i="10"/>
  <c r="BK46" i="10"/>
  <c r="BS46" i="10"/>
  <c r="BR46" i="10"/>
  <c r="BS40" i="10"/>
  <c r="BK40" i="10"/>
  <c r="BR40" i="10"/>
  <c r="BL40" i="10"/>
  <c r="BK39" i="10"/>
  <c r="BS39" i="10"/>
  <c r="BR39" i="10"/>
  <c r="BL39" i="10"/>
  <c r="BL38" i="10"/>
  <c r="BS38" i="10"/>
  <c r="BK38" i="10"/>
  <c r="BR38" i="10"/>
  <c r="AX19" i="10"/>
  <c r="BT41" i="10" l="1"/>
  <c r="BT45" i="10"/>
  <c r="CF55" i="10"/>
  <c r="CG55" i="10" s="1"/>
  <c r="BY55" i="10"/>
  <c r="CE55" i="10"/>
  <c r="BX55" i="10"/>
  <c r="AX24" i="10"/>
  <c r="BV48" i="10"/>
  <c r="CD48" i="10" s="1"/>
  <c r="BT52" i="10"/>
  <c r="BT59" i="10"/>
  <c r="BV59" i="10"/>
  <c r="CD59" i="10" s="1"/>
  <c r="BT58" i="10"/>
  <c r="BV58" i="10"/>
  <c r="CD58" i="10" s="1"/>
  <c r="BV49" i="10"/>
  <c r="CD49" i="10" s="1"/>
  <c r="BT49" i="10"/>
  <c r="BY56" i="10"/>
  <c r="BX56" i="10"/>
  <c r="CF56" i="10"/>
  <c r="CG56" i="10" s="1"/>
  <c r="CE56" i="10"/>
  <c r="BT57" i="10"/>
  <c r="BV57" i="10"/>
  <c r="CD57" i="10" s="1"/>
  <c r="BV51" i="10"/>
  <c r="CD51" i="10" s="1"/>
  <c r="BT51" i="10"/>
  <c r="BY52" i="10"/>
  <c r="CE52" i="10"/>
  <c r="BX52" i="10"/>
  <c r="CF52" i="10"/>
  <c r="CG52" i="10" s="1"/>
  <c r="BV50" i="10"/>
  <c r="CD50" i="10" s="1"/>
  <c r="BT50" i="10"/>
  <c r="BT53" i="10"/>
  <c r="BV53" i="10"/>
  <c r="CD53" i="10" s="1"/>
  <c r="BF37" i="10"/>
  <c r="BI37" i="10" s="1"/>
  <c r="BQ37" i="10" s="1"/>
  <c r="BV54" i="10"/>
  <c r="CD54" i="10" s="1"/>
  <c r="BT54" i="10"/>
  <c r="BF60" i="10"/>
  <c r="BI60" i="10" s="1"/>
  <c r="BQ60" i="10" s="1"/>
  <c r="BT39" i="10"/>
  <c r="BV39" i="10"/>
  <c r="CD39" i="10" s="1"/>
  <c r="BV40" i="10"/>
  <c r="CD40" i="10" s="1"/>
  <c r="BT40" i="10"/>
  <c r="BV46" i="10"/>
  <c r="CD46" i="10" s="1"/>
  <c r="BT46" i="10"/>
  <c r="BV44" i="10"/>
  <c r="CD44" i="10" s="1"/>
  <c r="BT44" i="10"/>
  <c r="BT47" i="10"/>
  <c r="BV47" i="10"/>
  <c r="CD47" i="10" s="1"/>
  <c r="BV42" i="10"/>
  <c r="CD42" i="10" s="1"/>
  <c r="BT42" i="10"/>
  <c r="BT38" i="10"/>
  <c r="BV38" i="10"/>
  <c r="CD38" i="10" s="1"/>
  <c r="CE45" i="10"/>
  <c r="CF45" i="10"/>
  <c r="CG45" i="10" s="1"/>
  <c r="BY45" i="10"/>
  <c r="BX45" i="10"/>
  <c r="BT43" i="10"/>
  <c r="BV43" i="10"/>
  <c r="CD43" i="10" s="1"/>
  <c r="CE41" i="10"/>
  <c r="CF41" i="10"/>
  <c r="CG41" i="10" s="1"/>
  <c r="BY41" i="10"/>
  <c r="BX41" i="10"/>
  <c r="AY35" i="10"/>
  <c r="BF36" i="10"/>
  <c r="BI36" i="10" s="1"/>
  <c r="BQ36" i="10" s="1"/>
  <c r="BJ19" i="10"/>
  <c r="BJ20" i="10" s="1"/>
  <c r="BJ21" i="10" s="1"/>
  <c r="BJ22" i="10" s="1"/>
  <c r="BJ23" i="10" s="1"/>
  <c r="BJ24" i="10" s="1"/>
  <c r="BJ25" i="10" s="1"/>
  <c r="BJ26" i="10" s="1"/>
  <c r="BJ27" i="10" s="1"/>
  <c r="BJ28" i="10" s="1"/>
  <c r="BJ29" i="10" s="1"/>
  <c r="BJ30" i="10" s="1"/>
  <c r="BJ31" i="10" s="1"/>
  <c r="BJ32" i="10" s="1"/>
  <c r="BJ33" i="10" s="1"/>
  <c r="BJ34" i="10" s="1"/>
  <c r="BJ35" i="10" s="1"/>
  <c r="BJ36" i="10" s="1"/>
  <c r="BJ37" i="10" s="1"/>
  <c r="BW19" i="10"/>
  <c r="BW20" i="10" s="1"/>
  <c r="BW21" i="10" s="1"/>
  <c r="BW22" i="10" s="1"/>
  <c r="BW23" i="10" s="1"/>
  <c r="BW24" i="10" s="1"/>
  <c r="BW25" i="10" s="1"/>
  <c r="BW26" i="10" s="1"/>
  <c r="BW27" i="10" s="1"/>
  <c r="BW28" i="10" s="1"/>
  <c r="BW29" i="10" s="1"/>
  <c r="BW30" i="10" s="1"/>
  <c r="BW31" i="10" s="1"/>
  <c r="BW32" i="10" s="1"/>
  <c r="BW33" i="10" s="1"/>
  <c r="BW34" i="10" s="1"/>
  <c r="BW35" i="10" s="1"/>
  <c r="BW36" i="10" s="1"/>
  <c r="BW37" i="10" s="1"/>
  <c r="AW20" i="10"/>
  <c r="BF35" i="10"/>
  <c r="BG35" i="10" s="1"/>
  <c r="AY36" i="10"/>
  <c r="BE35" i="10"/>
  <c r="BE36" i="10"/>
  <c r="AX27" i="10"/>
  <c r="AY27" i="10" s="1"/>
  <c r="AX28" i="10"/>
  <c r="AX31" i="10"/>
  <c r="AX32" i="10"/>
  <c r="AX35" i="10"/>
  <c r="AX36" i="10"/>
  <c r="AY37" i="10"/>
  <c r="BE37" i="10"/>
  <c r="AX30" i="10"/>
  <c r="AX34" i="10"/>
  <c r="AX60" i="10"/>
  <c r="AX29" i="10"/>
  <c r="AX33" i="10"/>
  <c r="AX37" i="10"/>
  <c r="AY60" i="10"/>
  <c r="BE60" i="10"/>
  <c r="AY19" i="10"/>
  <c r="U25" i="10"/>
  <c r="BA25" i="10" s="1"/>
  <c r="BB25" i="10" s="1"/>
  <c r="CF48" i="10" l="1"/>
  <c r="CG48" i="10" s="1"/>
  <c r="BY48" i="10"/>
  <c r="CE48" i="10"/>
  <c r="BX48" i="10"/>
  <c r="AX20" i="10"/>
  <c r="AX22" i="10"/>
  <c r="AX23" i="10"/>
  <c r="AX21" i="10"/>
  <c r="BG37" i="10"/>
  <c r="BG36" i="10"/>
  <c r="BY59" i="10"/>
  <c r="CF59" i="10"/>
  <c r="CG59" i="10" s="1"/>
  <c r="BX59" i="10"/>
  <c r="CE59" i="10"/>
  <c r="BY58" i="10"/>
  <c r="CF58" i="10"/>
  <c r="CG58" i="10" s="1"/>
  <c r="BX58" i="10"/>
  <c r="CE58" i="10"/>
  <c r="BG60" i="10"/>
  <c r="CF54" i="10"/>
  <c r="CG54" i="10" s="1"/>
  <c r="BX54" i="10"/>
  <c r="CE54" i="10"/>
  <c r="BY54" i="10"/>
  <c r="CE51" i="10"/>
  <c r="CF51" i="10"/>
  <c r="CG51" i="10" s="1"/>
  <c r="BY51" i="10"/>
  <c r="BX51" i="10"/>
  <c r="BY53" i="10"/>
  <c r="CF53" i="10"/>
  <c r="CG53" i="10" s="1"/>
  <c r="BX53" i="10"/>
  <c r="CE53" i="10"/>
  <c r="CE50" i="10"/>
  <c r="BY50" i="10"/>
  <c r="BX50" i="10"/>
  <c r="CF50" i="10"/>
  <c r="CG50" i="10" s="1"/>
  <c r="BY57" i="10"/>
  <c r="CF57" i="10"/>
  <c r="CG57" i="10" s="1"/>
  <c r="BX57" i="10"/>
  <c r="CE57" i="10"/>
  <c r="CF49" i="10"/>
  <c r="CG49" i="10" s="1"/>
  <c r="BX49" i="10"/>
  <c r="BY49" i="10"/>
  <c r="CE49" i="10"/>
  <c r="BW60" i="10"/>
  <c r="BW38" i="10"/>
  <c r="BW39" i="10" s="1"/>
  <c r="BW40" i="10" s="1"/>
  <c r="BW41" i="10" s="1"/>
  <c r="BW42" i="10" s="1"/>
  <c r="BW43" i="10" s="1"/>
  <c r="BW44" i="10" s="1"/>
  <c r="BW45" i="10" s="1"/>
  <c r="BW46" i="10" s="1"/>
  <c r="BW47" i="10" s="1"/>
  <c r="BW48" i="10" s="1"/>
  <c r="BW49" i="10" s="1"/>
  <c r="BW50" i="10" s="1"/>
  <c r="BW51" i="10" s="1"/>
  <c r="BW52" i="10" s="1"/>
  <c r="BW53" i="10" s="1"/>
  <c r="BW54" i="10" s="1"/>
  <c r="BW55" i="10" s="1"/>
  <c r="BW56" i="10" s="1"/>
  <c r="BW57" i="10" s="1"/>
  <c r="BW58" i="10" s="1"/>
  <c r="BW59" i="10" s="1"/>
  <c r="BY38" i="10"/>
  <c r="CF38" i="10"/>
  <c r="CG38" i="10" s="1"/>
  <c r="CE38" i="10"/>
  <c r="BX38" i="10"/>
  <c r="BY47" i="10"/>
  <c r="CF47" i="10"/>
  <c r="CG47" i="10" s="1"/>
  <c r="BX47" i="10"/>
  <c r="CE47" i="10"/>
  <c r="BY39" i="10"/>
  <c r="CF39" i="10"/>
  <c r="CG39" i="10" s="1"/>
  <c r="CE39" i="10"/>
  <c r="BX39" i="10"/>
  <c r="BJ60" i="10"/>
  <c r="BJ38" i="10"/>
  <c r="BJ39" i="10" s="1"/>
  <c r="BJ40" i="10" s="1"/>
  <c r="BJ41" i="10" s="1"/>
  <c r="BJ42" i="10" s="1"/>
  <c r="BJ43" i="10" s="1"/>
  <c r="BJ44" i="10" s="1"/>
  <c r="BJ45" i="10" s="1"/>
  <c r="BJ46" i="10" s="1"/>
  <c r="BJ47" i="10" s="1"/>
  <c r="BJ48" i="10" s="1"/>
  <c r="BJ49" i="10" s="1"/>
  <c r="BJ50" i="10" s="1"/>
  <c r="BJ51" i="10" s="1"/>
  <c r="BJ52" i="10" s="1"/>
  <c r="BJ53" i="10" s="1"/>
  <c r="BJ54" i="10" s="1"/>
  <c r="BJ55" i="10" s="1"/>
  <c r="BJ56" i="10" s="1"/>
  <c r="BJ57" i="10" s="1"/>
  <c r="BJ58" i="10" s="1"/>
  <c r="BJ59" i="10" s="1"/>
  <c r="BY43" i="10"/>
  <c r="CF43" i="10"/>
  <c r="CG43" i="10" s="1"/>
  <c r="BX43" i="10"/>
  <c r="CE43" i="10"/>
  <c r="CF46" i="10"/>
  <c r="CG46" i="10" s="1"/>
  <c r="CE46" i="10"/>
  <c r="BY46" i="10"/>
  <c r="BX46" i="10"/>
  <c r="CF42" i="10"/>
  <c r="CG42" i="10" s="1"/>
  <c r="CE42" i="10"/>
  <c r="BY42" i="10"/>
  <c r="BX42" i="10"/>
  <c r="CF44" i="10"/>
  <c r="CG44" i="10" s="1"/>
  <c r="BX44" i="10"/>
  <c r="CE44" i="10"/>
  <c r="BY44" i="10"/>
  <c r="CF40" i="10"/>
  <c r="CG40" i="10" s="1"/>
  <c r="BX40" i="10"/>
  <c r="CE40" i="10"/>
  <c r="BY40" i="10"/>
  <c r="BC25" i="10"/>
  <c r="BS60" i="10"/>
  <c r="BV60" i="10" s="1"/>
  <c r="CD60" i="10" s="1"/>
  <c r="BR60" i="10"/>
  <c r="BR37" i="10"/>
  <c r="BS37" i="10"/>
  <c r="BV37" i="10" s="1"/>
  <c r="CD37" i="10" s="1"/>
  <c r="BS36" i="10"/>
  <c r="BV36" i="10" s="1"/>
  <c r="CD36" i="10" s="1"/>
  <c r="BR36" i="10"/>
  <c r="AX25" i="10"/>
  <c r="AX26" i="10"/>
  <c r="AW21" i="10"/>
  <c r="BI35" i="10"/>
  <c r="BQ35" i="10" s="1"/>
  <c r="BL36" i="10"/>
  <c r="BK36" i="10"/>
  <c r="BL37" i="10"/>
  <c r="BK37" i="10"/>
  <c r="BL60" i="10"/>
  <c r="BK60" i="10"/>
  <c r="CA60" i="10"/>
  <c r="CB60" i="10" s="1"/>
  <c r="CA37" i="10"/>
  <c r="CB37" i="10" s="1"/>
  <c r="CA36" i="10"/>
  <c r="CB36" i="10" s="1"/>
  <c r="CA35" i="10"/>
  <c r="CB35" i="10" s="1"/>
  <c r="CA34" i="10"/>
  <c r="CB34" i="10" s="1"/>
  <c r="CA33" i="10"/>
  <c r="CB33" i="10" s="1"/>
  <c r="CA32" i="10"/>
  <c r="CB32" i="10" s="1"/>
  <c r="CA31" i="10"/>
  <c r="CB31" i="10" s="1"/>
  <c r="CA30" i="10"/>
  <c r="CB30" i="10" s="1"/>
  <c r="CA29" i="10"/>
  <c r="CB29" i="10" s="1"/>
  <c r="CA28" i="10"/>
  <c r="CB28" i="10" s="1"/>
  <c r="CA27" i="10"/>
  <c r="CB27" i="10" s="1"/>
  <c r="CF36" i="10" l="1"/>
  <c r="CG36" i="10" s="1"/>
  <c r="BX36" i="10"/>
  <c r="BY36" i="10"/>
  <c r="CE36" i="10"/>
  <c r="BR35" i="10"/>
  <c r="BS35" i="10"/>
  <c r="BV35" i="10" s="1"/>
  <c r="CD35" i="10" s="1"/>
  <c r="BX37" i="10"/>
  <c r="BY37" i="10"/>
  <c r="CF37" i="10"/>
  <c r="CG37" i="10" s="1"/>
  <c r="CE37" i="10"/>
  <c r="BY60" i="10"/>
  <c r="CE60" i="10"/>
  <c r="BX60" i="10"/>
  <c r="CF60" i="10"/>
  <c r="CG60" i="10" s="1"/>
  <c r="AW22" i="10"/>
  <c r="BL35" i="10"/>
  <c r="BK35" i="10"/>
  <c r="BT60" i="10"/>
  <c r="BT37" i="10"/>
  <c r="BT36" i="10"/>
  <c r="CA23" i="10"/>
  <c r="CB23" i="10" s="1"/>
  <c r="BA35" i="10"/>
  <c r="BB35" i="10" s="1"/>
  <c r="BA34" i="10"/>
  <c r="BB34" i="10" s="1"/>
  <c r="U19" i="10"/>
  <c r="AA19" i="10"/>
  <c r="Z84" i="10"/>
  <c r="X84" i="10"/>
  <c r="Y84" i="10" s="1"/>
  <c r="AB60" i="10"/>
  <c r="BN60" i="10" s="1"/>
  <c r="BO60" i="10" s="1"/>
  <c r="AA60" i="10"/>
  <c r="U60" i="10"/>
  <c r="BA60" i="10" s="1"/>
  <c r="BB60" i="10" s="1"/>
  <c r="O60" i="10"/>
  <c r="Y81" i="10"/>
  <c r="AB37" i="10"/>
  <c r="BN37" i="10" s="1"/>
  <c r="BO37" i="10" s="1"/>
  <c r="AA37" i="10"/>
  <c r="U37" i="10"/>
  <c r="BA37" i="10" s="1"/>
  <c r="BB37" i="10" s="1"/>
  <c r="O37" i="10"/>
  <c r="AB36" i="10"/>
  <c r="BN36" i="10" s="1"/>
  <c r="BO36" i="10" s="1"/>
  <c r="AA36" i="10"/>
  <c r="U36" i="10"/>
  <c r="BA36" i="10" s="1"/>
  <c r="BB36" i="10" s="1"/>
  <c r="O36" i="10"/>
  <c r="Y78" i="10"/>
  <c r="AA35" i="10"/>
  <c r="AB35" i="10" s="1"/>
  <c r="BN35" i="10" s="1"/>
  <c r="BO35" i="10" s="1"/>
  <c r="U35" i="10"/>
  <c r="O35" i="10"/>
  <c r="Y77" i="10"/>
  <c r="I89" i="10"/>
  <c r="AA34" i="10"/>
  <c r="AB34" i="10" s="1"/>
  <c r="BN34" i="10" s="1"/>
  <c r="BO34" i="10" s="1"/>
  <c r="U34" i="10"/>
  <c r="O34" i="10"/>
  <c r="Y80" i="10"/>
  <c r="I88" i="10"/>
  <c r="AB33" i="10"/>
  <c r="BN33" i="10" s="1"/>
  <c r="BO33" i="10" s="1"/>
  <c r="AA33" i="10"/>
  <c r="U33" i="10"/>
  <c r="BA33" i="10" s="1"/>
  <c r="BB33" i="10" s="1"/>
  <c r="O33" i="10"/>
  <c r="Y79" i="10"/>
  <c r="I87" i="10"/>
  <c r="AB32" i="10"/>
  <c r="BN32" i="10" s="1"/>
  <c r="BO32" i="10" s="1"/>
  <c r="AA32" i="10"/>
  <c r="U32" i="10"/>
  <c r="O32" i="10"/>
  <c r="Y75" i="10"/>
  <c r="I86" i="10"/>
  <c r="AA31" i="10"/>
  <c r="U31" i="10"/>
  <c r="O31" i="10"/>
  <c r="Y74" i="10"/>
  <c r="I85" i="10"/>
  <c r="AA30" i="10"/>
  <c r="U30" i="10"/>
  <c r="O30" i="10"/>
  <c r="I84" i="10"/>
  <c r="AA29" i="10"/>
  <c r="U29" i="10"/>
  <c r="O29" i="10"/>
  <c r="I83" i="10"/>
  <c r="AA28" i="10"/>
  <c r="AB28" i="10" s="1"/>
  <c r="BN28" i="10" s="1"/>
  <c r="BO28" i="10" s="1"/>
  <c r="U28" i="10"/>
  <c r="O28" i="10"/>
  <c r="I82" i="10"/>
  <c r="AA27" i="10"/>
  <c r="AB27" i="10" s="1"/>
  <c r="BN27" i="10" s="1"/>
  <c r="BO27" i="10" s="1"/>
  <c r="U27" i="10"/>
  <c r="O27" i="10"/>
  <c r="I81" i="10"/>
  <c r="AB26" i="10"/>
  <c r="BN26" i="10" s="1"/>
  <c r="BO26" i="10" s="1"/>
  <c r="AA26" i="10"/>
  <c r="U26" i="10"/>
  <c r="O26" i="10"/>
  <c r="Y83" i="10"/>
  <c r="J78" i="10"/>
  <c r="AA25" i="10"/>
  <c r="O25" i="10"/>
  <c r="Y82" i="10"/>
  <c r="J77" i="10"/>
  <c r="AA24" i="10"/>
  <c r="U24" i="10"/>
  <c r="O24" i="10"/>
  <c r="Y73" i="10"/>
  <c r="J76" i="10"/>
  <c r="AA23" i="10"/>
  <c r="U23" i="10"/>
  <c r="O23" i="10"/>
  <c r="J75" i="10"/>
  <c r="AA22" i="10"/>
  <c r="U22" i="10"/>
  <c r="O22" i="10"/>
  <c r="J74" i="10"/>
  <c r="AA21" i="10"/>
  <c r="U21" i="10"/>
  <c r="O21" i="10"/>
  <c r="J73" i="10"/>
  <c r="AA20" i="10"/>
  <c r="U20" i="10"/>
  <c r="O20" i="10"/>
  <c r="J72" i="10"/>
  <c r="O19" i="10"/>
  <c r="J71" i="10"/>
  <c r="J70" i="10"/>
  <c r="P24" i="10" l="1"/>
  <c r="CC36" i="10"/>
  <c r="BC36" i="10"/>
  <c r="CC37" i="10"/>
  <c r="BC37" i="10"/>
  <c r="CC60" i="10"/>
  <c r="BC60" i="10"/>
  <c r="BC35" i="10"/>
  <c r="CC35" i="10"/>
  <c r="BP35" i="10"/>
  <c r="CC33" i="10"/>
  <c r="BP33" i="10"/>
  <c r="BC33" i="10"/>
  <c r="BP36" i="10"/>
  <c r="BP37" i="10"/>
  <c r="BP60" i="10"/>
  <c r="CC34" i="10"/>
  <c r="BP34" i="10"/>
  <c r="BC34" i="10"/>
  <c r="CE35" i="10"/>
  <c r="BY35" i="10"/>
  <c r="CF35" i="10"/>
  <c r="CG35" i="10" s="1"/>
  <c r="BX35" i="10"/>
  <c r="BT35" i="10"/>
  <c r="P23" i="10"/>
  <c r="AW23" i="10"/>
  <c r="BA27" i="10"/>
  <c r="BB27" i="10" s="1"/>
  <c r="BA29" i="10"/>
  <c r="BB29" i="10" s="1"/>
  <c r="AB29" i="10"/>
  <c r="BN29" i="10" s="1"/>
  <c r="BO29" i="10" s="1"/>
  <c r="AB30" i="10"/>
  <c r="BN30" i="10" s="1"/>
  <c r="BO30" i="10" s="1"/>
  <c r="AB31" i="10"/>
  <c r="BN31" i="10" s="1"/>
  <c r="BO31" i="10" s="1"/>
  <c r="P31" i="10" l="1"/>
  <c r="S31" i="10" s="1"/>
  <c r="Y31" i="10" s="1"/>
  <c r="AE31" i="10" s="1"/>
  <c r="P37" i="10"/>
  <c r="S37" i="10" s="1"/>
  <c r="Y37" i="10" s="1"/>
  <c r="AE37" i="10" s="1"/>
  <c r="P30" i="10"/>
  <c r="S30" i="10" s="1"/>
  <c r="Y30" i="10" s="1"/>
  <c r="AE30" i="10" s="1"/>
  <c r="P19" i="10"/>
  <c r="P35" i="10"/>
  <c r="S35" i="10" s="1"/>
  <c r="Y35" i="10" s="1"/>
  <c r="AE35" i="10" s="1"/>
  <c r="P20" i="10"/>
  <c r="P36" i="10"/>
  <c r="S36" i="10" s="1"/>
  <c r="Y36" i="10" s="1"/>
  <c r="AE36" i="10" s="1"/>
  <c r="P25" i="10"/>
  <c r="S25" i="10" s="1"/>
  <c r="P34" i="10"/>
  <c r="S34" i="10" s="1"/>
  <c r="Y34" i="10" s="1"/>
  <c r="AE34" i="10" s="1"/>
  <c r="P60" i="10"/>
  <c r="S60" i="10" s="1"/>
  <c r="Y60" i="10" s="1"/>
  <c r="AE60" i="10" s="1"/>
  <c r="P33" i="10"/>
  <c r="S33" i="10" s="1"/>
  <c r="Y33" i="10" s="1"/>
  <c r="AE33" i="10" s="1"/>
  <c r="P26" i="10"/>
  <c r="S26" i="10" s="1"/>
  <c r="Y26" i="10" s="1"/>
  <c r="AE26" i="10" s="1"/>
  <c r="P32" i="10"/>
  <c r="S32" i="10" s="1"/>
  <c r="Y32" i="10" s="1"/>
  <c r="AE32" i="10" s="1"/>
  <c r="P29" i="10"/>
  <c r="S29" i="10" s="1"/>
  <c r="Y29" i="10" s="1"/>
  <c r="AE29" i="10" s="1"/>
  <c r="P27" i="10"/>
  <c r="S27" i="10" s="1"/>
  <c r="Y27" i="10" s="1"/>
  <c r="AE27" i="10" s="1"/>
  <c r="P22" i="10"/>
  <c r="S22" i="10" s="1"/>
  <c r="Y22" i="10" s="1"/>
  <c r="AE22" i="10" s="1"/>
  <c r="BA31" i="10"/>
  <c r="BA30" i="10"/>
  <c r="P49" i="10"/>
  <c r="S49" i="10" s="1"/>
  <c r="Y49" i="10" s="1"/>
  <c r="AE49" i="10" s="1"/>
  <c r="P48" i="10"/>
  <c r="S48" i="10" s="1"/>
  <c r="Y48" i="10" s="1"/>
  <c r="AE48" i="10" s="1"/>
  <c r="P46" i="10"/>
  <c r="S46" i="10" s="1"/>
  <c r="Y46" i="10" s="1"/>
  <c r="AE46" i="10" s="1"/>
  <c r="P51" i="10"/>
  <c r="S51" i="10" s="1"/>
  <c r="Y51" i="10" s="1"/>
  <c r="AE51" i="10" s="1"/>
  <c r="CA26" i="10"/>
  <c r="CB26" i="10" s="1"/>
  <c r="P52" i="10"/>
  <c r="S52" i="10" s="1"/>
  <c r="Y52" i="10" s="1"/>
  <c r="AE52" i="10" s="1"/>
  <c r="P41" i="10"/>
  <c r="S41" i="10" s="1"/>
  <c r="Y41" i="10" s="1"/>
  <c r="AE41" i="10" s="1"/>
  <c r="P57" i="10"/>
  <c r="S57" i="10" s="1"/>
  <c r="Y57" i="10" s="1"/>
  <c r="AE57" i="10" s="1"/>
  <c r="P50" i="10"/>
  <c r="S50" i="10" s="1"/>
  <c r="Y50" i="10" s="1"/>
  <c r="AE50" i="10" s="1"/>
  <c r="P39" i="10"/>
  <c r="S39" i="10" s="1"/>
  <c r="Y39" i="10" s="1"/>
  <c r="AE39" i="10" s="1"/>
  <c r="P55" i="10"/>
  <c r="S55" i="10" s="1"/>
  <c r="Y55" i="10" s="1"/>
  <c r="AE55" i="10" s="1"/>
  <c r="P44" i="10"/>
  <c r="S44" i="10" s="1"/>
  <c r="Y44" i="10" s="1"/>
  <c r="AE44" i="10" s="1"/>
  <c r="P42" i="10"/>
  <c r="S42" i="10" s="1"/>
  <c r="Y42" i="10" s="1"/>
  <c r="AE42" i="10" s="1"/>
  <c r="P58" i="10"/>
  <c r="S58" i="10" s="1"/>
  <c r="Y58" i="10" s="1"/>
  <c r="AE58" i="10" s="1"/>
  <c r="P47" i="10"/>
  <c r="S47" i="10" s="1"/>
  <c r="Y47" i="10" s="1"/>
  <c r="AE47" i="10" s="1"/>
  <c r="P53" i="10"/>
  <c r="S53" i="10" s="1"/>
  <c r="Y53" i="10" s="1"/>
  <c r="AE53" i="10" s="1"/>
  <c r="P28" i="10"/>
  <c r="P21" i="10"/>
  <c r="P40" i="10"/>
  <c r="S40" i="10" s="1"/>
  <c r="Y40" i="10" s="1"/>
  <c r="AE40" i="10" s="1"/>
  <c r="P56" i="10"/>
  <c r="S56" i="10" s="1"/>
  <c r="Y56" i="10" s="1"/>
  <c r="AE56" i="10" s="1"/>
  <c r="P45" i="10"/>
  <c r="S45" i="10" s="1"/>
  <c r="Y45" i="10" s="1"/>
  <c r="AE45" i="10" s="1"/>
  <c r="P38" i="10"/>
  <c r="S38" i="10" s="1"/>
  <c r="Y38" i="10" s="1"/>
  <c r="AE38" i="10" s="1"/>
  <c r="P54" i="10"/>
  <c r="S54" i="10" s="1"/>
  <c r="Y54" i="10" s="1"/>
  <c r="AE54" i="10" s="1"/>
  <c r="P43" i="10"/>
  <c r="S43" i="10" s="1"/>
  <c r="Y43" i="10" s="1"/>
  <c r="AE43" i="10" s="1"/>
  <c r="P59" i="10"/>
  <c r="S59" i="10" s="1"/>
  <c r="Y59" i="10" s="1"/>
  <c r="AE59" i="10" s="1"/>
  <c r="S24" i="10"/>
  <c r="Y24" i="10" s="1"/>
  <c r="AE24" i="10" s="1"/>
  <c r="S23" i="10"/>
  <c r="Y23" i="10" s="1"/>
  <c r="AE23" i="10" s="1"/>
  <c r="CC27" i="10"/>
  <c r="BP27" i="10"/>
  <c r="BC27" i="10"/>
  <c r="BE27" i="10" s="1"/>
  <c r="BF27" i="10" s="1"/>
  <c r="CC30" i="10"/>
  <c r="BP30" i="10"/>
  <c r="BP29" i="10"/>
  <c r="CC31" i="10"/>
  <c r="BP31" i="10"/>
  <c r="CC29" i="10"/>
  <c r="BC29" i="10"/>
  <c r="BA24" i="10"/>
  <c r="BB24" i="10" s="1"/>
  <c r="BA26" i="10"/>
  <c r="BB26" i="10" s="1"/>
  <c r="BA32" i="10"/>
  <c r="BB32" i="10" s="1"/>
  <c r="AW24" i="10"/>
  <c r="BA23" i="10"/>
  <c r="BB23" i="10" s="1"/>
  <c r="AB23" i="10"/>
  <c r="BN23" i="10" s="1"/>
  <c r="BO23" i="10" s="1"/>
  <c r="BA22" i="10"/>
  <c r="BB22" i="10" s="1"/>
  <c r="AB22" i="10"/>
  <c r="BN22" i="10" s="1"/>
  <c r="BO22" i="10" s="1"/>
  <c r="V19" i="10" l="1"/>
  <c r="BA19" i="10" s="1"/>
  <c r="BB19" i="10" s="1"/>
  <c r="BB31" i="10"/>
  <c r="BC31" i="10" s="1"/>
  <c r="BB30" i="10"/>
  <c r="BC30" i="10" s="1"/>
  <c r="CA24" i="10"/>
  <c r="M62" i="10"/>
  <c r="M63" i="10" s="1"/>
  <c r="F61" i="10"/>
  <c r="AB24" i="10"/>
  <c r="BN24" i="10" s="1"/>
  <c r="AB25" i="10"/>
  <c r="BN25" i="10" s="1"/>
  <c r="Y25" i="10"/>
  <c r="AE25" i="10" s="1"/>
  <c r="BI27" i="10"/>
  <c r="BQ27" i="10" s="1"/>
  <c r="BG27" i="10"/>
  <c r="BC22" i="10"/>
  <c r="CC32" i="10"/>
  <c r="BP32" i="10"/>
  <c r="BC32" i="10"/>
  <c r="CC26" i="10"/>
  <c r="CC23" i="10"/>
  <c r="BC23" i="10"/>
  <c r="BP26" i="10"/>
  <c r="BC26" i="10"/>
  <c r="BC24" i="10"/>
  <c r="S28" i="10"/>
  <c r="Y28" i="10" s="1"/>
  <c r="AE28" i="10" s="1"/>
  <c r="BA28" i="10"/>
  <c r="BB28" i="10" s="1"/>
  <c r="BP23" i="10"/>
  <c r="BP22" i="10"/>
  <c r="AW25" i="10"/>
  <c r="AX61" i="10"/>
  <c r="AY61" i="10" s="1"/>
  <c r="S21" i="10"/>
  <c r="BA21" i="10"/>
  <c r="BB21" i="10" s="1"/>
  <c r="CA22" i="10"/>
  <c r="CB22" i="10" s="1"/>
  <c r="S19" i="10"/>
  <c r="Y19" i="10" s="1"/>
  <c r="AE19" i="10" s="1"/>
  <c r="S20" i="10"/>
  <c r="Y20" i="10" s="1"/>
  <c r="AE20" i="10" s="1"/>
  <c r="BA20" i="10"/>
  <c r="BB20" i="10" s="1"/>
  <c r="P62" i="10"/>
  <c r="P63" i="10" s="1"/>
  <c r="BO25" i="10" l="1"/>
  <c r="BP25" i="10" s="1"/>
  <c r="CB24" i="10"/>
  <c r="CC24" i="10" s="1"/>
  <c r="BO24" i="10"/>
  <c r="BP24" i="10" s="1"/>
  <c r="CA25" i="10"/>
  <c r="M61" i="10"/>
  <c r="F63" i="10"/>
  <c r="BK27" i="10"/>
  <c r="BL27" i="10"/>
  <c r="BR27" i="10" s="1"/>
  <c r="BS27" i="10" s="1"/>
  <c r="BT27" i="10" s="1"/>
  <c r="AB19" i="10"/>
  <c r="BN19" i="10" s="1"/>
  <c r="AB21" i="10"/>
  <c r="BN21" i="10" s="1"/>
  <c r="Y21" i="10"/>
  <c r="AE21" i="10" s="1"/>
  <c r="AE62" i="10" s="1"/>
  <c r="CC22" i="10"/>
  <c r="BC21" i="10"/>
  <c r="BC20" i="10"/>
  <c r="BC19" i="10"/>
  <c r="BD19" i="10" s="1"/>
  <c r="BP28" i="10"/>
  <c r="BC28" i="10"/>
  <c r="CC28" i="10"/>
  <c r="BA61" i="10"/>
  <c r="AW26" i="10"/>
  <c r="S62" i="10"/>
  <c r="P61" i="10"/>
  <c r="V61" i="10"/>
  <c r="AB20" i="10"/>
  <c r="BN20" i="10" s="1"/>
  <c r="BO20" i="10" s="1"/>
  <c r="AE61" i="10" l="1"/>
  <c r="AE63" i="10"/>
  <c r="BD61" i="10"/>
  <c r="BE61" i="10" s="1"/>
  <c r="S63" i="10"/>
  <c r="S61" i="10"/>
  <c r="BO21" i="10"/>
  <c r="BP21" i="10" s="1"/>
  <c r="CB25" i="10"/>
  <c r="CC25" i="10" s="1"/>
  <c r="BO19" i="10"/>
  <c r="BP19" i="10" s="1"/>
  <c r="BE19" i="10"/>
  <c r="BF19" i="10" s="1"/>
  <c r="BV27" i="10"/>
  <c r="CD27" i="10" s="1"/>
  <c r="BP20" i="10"/>
  <c r="BN61" i="10"/>
  <c r="BQ61" i="10" s="1"/>
  <c r="AW27" i="10"/>
  <c r="CA21" i="10"/>
  <c r="CB21" i="10" s="1"/>
  <c r="CA19" i="10"/>
  <c r="CB19" i="10" s="1"/>
  <c r="CA20" i="10"/>
  <c r="CB20" i="10" s="1"/>
  <c r="Y62" i="10"/>
  <c r="Y61" i="10" s="1"/>
  <c r="AB61" i="10"/>
  <c r="AH61" i="10" s="1"/>
  <c r="BI19" i="10" l="1"/>
  <c r="BG19" i="10"/>
  <c r="CE27" i="10"/>
  <c r="CF27" i="10" s="1"/>
  <c r="CG27" i="10" s="1"/>
  <c r="BX27" i="10"/>
  <c r="BY27" i="10" s="1"/>
  <c r="CC21" i="10"/>
  <c r="CC20" i="10"/>
  <c r="CC19" i="10"/>
  <c r="CA61" i="10"/>
  <c r="CD61" i="10" s="1"/>
  <c r="AW28" i="10"/>
  <c r="AY28" i="10" s="1"/>
  <c r="BE28" i="10" s="1"/>
  <c r="BF28" i="10" s="1"/>
  <c r="Y63" i="10"/>
  <c r="BK19" i="10" l="1"/>
  <c r="BQ19" i="10"/>
  <c r="BG28" i="10"/>
  <c r="BI28" i="10"/>
  <c r="BL19" i="10"/>
  <c r="AW29" i="10"/>
  <c r="AY29" i="10" s="1"/>
  <c r="BE29" i="10" s="1"/>
  <c r="BF29" i="10" s="1"/>
  <c r="BK28" i="10" l="1"/>
  <c r="BL28" i="10" s="1"/>
  <c r="BQ28" i="10"/>
  <c r="BR19" i="10"/>
  <c r="BS19" i="10" s="1"/>
  <c r="BR28" i="10"/>
  <c r="BS28" i="10" s="1"/>
  <c r="BG29" i="10"/>
  <c r="BI29" i="10"/>
  <c r="BQ29" i="10" s="1"/>
  <c r="AW30" i="10"/>
  <c r="AY30" i="10" s="1"/>
  <c r="BE30" i="10" s="1"/>
  <c r="BF30" i="10" s="1"/>
  <c r="BV19" i="10" l="1"/>
  <c r="CD19" i="10" s="1"/>
  <c r="BT19" i="10"/>
  <c r="BK29" i="10"/>
  <c r="BL29" i="10" s="1"/>
  <c r="BG30" i="10"/>
  <c r="BI30" i="10"/>
  <c r="BQ30" i="10" s="1"/>
  <c r="BV28" i="10"/>
  <c r="CD28" i="10" s="1"/>
  <c r="BT28" i="10"/>
  <c r="BX19" i="10"/>
  <c r="BY19" i="10" s="1"/>
  <c r="AW31" i="10"/>
  <c r="AY31" i="10" s="1"/>
  <c r="BE31" i="10" s="1"/>
  <c r="BF31" i="10" s="1"/>
  <c r="BR29" i="10" l="1"/>
  <c r="BS29" i="10" s="1"/>
  <c r="BV29" i="10" s="1"/>
  <c r="CD29" i="10" s="1"/>
  <c r="BG31" i="10"/>
  <c r="BI31" i="10"/>
  <c r="BQ31" i="10" s="1"/>
  <c r="BX28" i="10"/>
  <c r="BY28" i="10" s="1"/>
  <c r="CE19" i="10"/>
  <c r="CF19" i="10" s="1"/>
  <c r="BK30" i="10"/>
  <c r="BL30" i="10" s="1"/>
  <c r="AW32" i="10"/>
  <c r="AY32" i="10" s="1"/>
  <c r="BE32" i="10" s="1"/>
  <c r="BF32" i="10" s="1"/>
  <c r="BT29" i="10" l="1"/>
  <c r="CE28" i="10"/>
  <c r="CF28" i="10" s="1"/>
  <c r="CG28" i="10" s="1"/>
  <c r="CG19" i="10"/>
  <c r="BK31" i="10"/>
  <c r="BL31" i="10" s="1"/>
  <c r="BI32" i="10"/>
  <c r="BQ32" i="10" s="1"/>
  <c r="BG32" i="10"/>
  <c r="BR30" i="10"/>
  <c r="BS30" i="10" s="1"/>
  <c r="BX29" i="10"/>
  <c r="BY29" i="10" s="1"/>
  <c r="AW33" i="10"/>
  <c r="AY33" i="10" s="1"/>
  <c r="BE33" i="10" s="1"/>
  <c r="BF33" i="10" s="1"/>
  <c r="BR31" i="10" l="1"/>
  <c r="BS31" i="10" s="1"/>
  <c r="BV31" i="10" s="1"/>
  <c r="CD31" i="10" s="1"/>
  <c r="CE29" i="10"/>
  <c r="CF29" i="10" s="1"/>
  <c r="CG29" i="10" s="1"/>
  <c r="BK32" i="10"/>
  <c r="BL32" i="10" s="1"/>
  <c r="BG33" i="10"/>
  <c r="BI33" i="10"/>
  <c r="BQ33" i="10" s="1"/>
  <c r="BT30" i="10"/>
  <c r="BV30" i="10"/>
  <c r="CD30" i="10" s="1"/>
  <c r="AW34" i="10"/>
  <c r="AY34" i="10" s="1"/>
  <c r="BE34" i="10" s="1"/>
  <c r="BF34" i="10" s="1"/>
  <c r="BT31" i="10" l="1"/>
  <c r="BR32" i="10"/>
  <c r="BS32" i="10" s="1"/>
  <c r="BV32" i="10" s="1"/>
  <c r="CD32" i="10" s="1"/>
  <c r="BX30" i="10"/>
  <c r="BY30" i="10" s="1"/>
  <c r="BX31" i="10"/>
  <c r="BY31" i="10" s="1"/>
  <c r="BK33" i="10"/>
  <c r="BL33" i="10" s="1"/>
  <c r="BG34" i="10"/>
  <c r="BI34" i="10"/>
  <c r="BQ34" i="10" s="1"/>
  <c r="AW35" i="10"/>
  <c r="BR33" i="10" l="1"/>
  <c r="BS33" i="10" s="1"/>
  <c r="BT33" i="10" s="1"/>
  <c r="CE31" i="10"/>
  <c r="CF31" i="10" s="1"/>
  <c r="CG31" i="10" s="1"/>
  <c r="BT32" i="10"/>
  <c r="CE30" i="10"/>
  <c r="CF30" i="10" s="1"/>
  <c r="CG30" i="10" s="1"/>
  <c r="BK34" i="10"/>
  <c r="BL34" i="10" s="1"/>
  <c r="BX32" i="10"/>
  <c r="BY32" i="10" s="1"/>
  <c r="AW36" i="10"/>
  <c r="BV33" i="10" l="1"/>
  <c r="CE32" i="10"/>
  <c r="CF32" i="10" s="1"/>
  <c r="CG32" i="10" s="1"/>
  <c r="BR34" i="10"/>
  <c r="BS34" i="10" s="1"/>
  <c r="BV34" i="10" s="1"/>
  <c r="CD34" i="10" s="1"/>
  <c r="AW37" i="10"/>
  <c r="AW38" i="10" s="1"/>
  <c r="AW39" i="10" s="1"/>
  <c r="AW40" i="10" s="1"/>
  <c r="AW41" i="10" s="1"/>
  <c r="AW42" i="10" s="1"/>
  <c r="AW43" i="10" s="1"/>
  <c r="AW44" i="10" s="1"/>
  <c r="AW45" i="10" s="1"/>
  <c r="AW46" i="10" s="1"/>
  <c r="AW47" i="10" s="1"/>
  <c r="AW48" i="10" s="1"/>
  <c r="AW49" i="10" s="1"/>
  <c r="AW50" i="10" s="1"/>
  <c r="AW51" i="10" s="1"/>
  <c r="AW52" i="10" s="1"/>
  <c r="AW53" i="10" s="1"/>
  <c r="AW54" i="10" s="1"/>
  <c r="AW55" i="10" s="1"/>
  <c r="AW56" i="10" s="1"/>
  <c r="AW57" i="10" s="1"/>
  <c r="AW58" i="10" s="1"/>
  <c r="AW59" i="10" s="1"/>
  <c r="BX33" i="10" l="1"/>
  <c r="BY33" i="10" s="1"/>
  <c r="CD33" i="10"/>
  <c r="BT34" i="10"/>
  <c r="CE33" i="10"/>
  <c r="CF33" i="10" s="1"/>
  <c r="CG33" i="10" s="1"/>
  <c r="BX34" i="10"/>
  <c r="BY34" i="10" s="1"/>
  <c r="AW60" i="10"/>
  <c r="CE34" i="10" l="1"/>
  <c r="CF34" i="10" s="1"/>
  <c r="CG34" i="10" s="1"/>
  <c r="AY20" i="10"/>
  <c r="BE20" i="10" s="1"/>
  <c r="BF20" i="10" s="1"/>
  <c r="BI20" i="10" l="1"/>
  <c r="BQ20" i="10" s="1"/>
  <c r="BG20" i="10"/>
  <c r="BK20" i="10" l="1"/>
  <c r="BL20" i="10" s="1"/>
  <c r="BR20" i="10" l="1"/>
  <c r="BS20" i="10" s="1"/>
  <c r="AY26" i="10"/>
  <c r="BE26" i="10" s="1"/>
  <c r="BF26" i="10" s="1"/>
  <c r="AY21" i="10"/>
  <c r="BE21" i="10" s="1"/>
  <c r="BF21" i="10" s="1"/>
  <c r="AY25" i="10"/>
  <c r="BE25" i="10" s="1"/>
  <c r="BF25" i="10" s="1"/>
  <c r="AY22" i="10"/>
  <c r="BE22" i="10" s="1"/>
  <c r="BF22" i="10" s="1"/>
  <c r="AY23" i="10"/>
  <c r="BE23" i="10" s="1"/>
  <c r="BF23" i="10" s="1"/>
  <c r="AY24" i="10"/>
  <c r="BE24" i="10" s="1"/>
  <c r="BF24" i="10" s="1"/>
  <c r="BF61" i="10" l="1"/>
  <c r="BF62" i="10" s="1"/>
  <c r="BG26" i="10"/>
  <c r="BV20" i="10"/>
  <c r="CD20" i="10" s="1"/>
  <c r="BT20" i="10"/>
  <c r="BG21" i="10"/>
  <c r="BI21" i="10"/>
  <c r="BQ21" i="10" s="1"/>
  <c r="BI26" i="10"/>
  <c r="BQ26" i="10" s="1"/>
  <c r="BG22" i="10"/>
  <c r="BI22" i="10"/>
  <c r="BQ22" i="10" s="1"/>
  <c r="BG24" i="10"/>
  <c r="BI24" i="10"/>
  <c r="BQ24" i="10" s="1"/>
  <c r="BG25" i="10"/>
  <c r="BI25" i="10"/>
  <c r="BQ25" i="10" s="1"/>
  <c r="BI23" i="10"/>
  <c r="BQ23" i="10" s="1"/>
  <c r="BG23" i="10"/>
  <c r="BI61" i="10" l="1"/>
  <c r="BK61" i="10" s="1"/>
  <c r="BL61" i="10" s="1"/>
  <c r="BR61" i="10" s="1"/>
  <c r="BX20" i="10"/>
  <c r="BY20" i="10" s="1"/>
  <c r="CE20" i="10" s="1"/>
  <c r="CF20" i="10" s="1"/>
  <c r="BG61" i="10"/>
  <c r="BK25" i="10"/>
  <c r="BL25" i="10" s="1"/>
  <c r="BK22" i="10"/>
  <c r="BL22" i="10" s="1"/>
  <c r="BK21" i="10"/>
  <c r="BL21" i="10" s="1"/>
  <c r="BK24" i="10"/>
  <c r="BL24" i="10" s="1"/>
  <c r="BK26" i="10"/>
  <c r="BL26" i="10" s="1"/>
  <c r="BR26" i="10" s="1"/>
  <c r="BS26" i="10" s="1"/>
  <c r="BV26" i="10" s="1"/>
  <c r="CD26" i="10" s="1"/>
  <c r="BK23" i="10"/>
  <c r="BL23" i="10" s="1"/>
  <c r="CG20" i="10" l="1"/>
  <c r="BR25" i="10"/>
  <c r="BS25" i="10" s="1"/>
  <c r="BV25" i="10" s="1"/>
  <c r="CD25" i="10" s="1"/>
  <c r="BR23" i="10"/>
  <c r="BS23" i="10" s="1"/>
  <c r="BV23" i="10" s="1"/>
  <c r="CD23" i="10" s="1"/>
  <c r="BR21" i="10"/>
  <c r="BS21" i="10" s="1"/>
  <c r="BR22" i="10"/>
  <c r="BS22" i="10" s="1"/>
  <c r="BR24" i="10"/>
  <c r="BS24" i="10" s="1"/>
  <c r="BV24" i="10" s="1"/>
  <c r="CD24" i="10" s="1"/>
  <c r="BX26" i="10"/>
  <c r="BY26" i="10" s="1"/>
  <c r="CE26" i="10" s="1"/>
  <c r="CF26" i="10" s="1"/>
  <c r="CG26" i="10" s="1"/>
  <c r="BS61" i="10" l="1"/>
  <c r="BV21" i="10"/>
  <c r="CD21" i="10" s="1"/>
  <c r="BV22" i="10"/>
  <c r="BX23" i="10"/>
  <c r="BY23" i="10" s="1"/>
  <c r="BT25" i="10"/>
  <c r="BT21" i="10"/>
  <c r="BT23" i="10"/>
  <c r="BT24" i="10"/>
  <c r="BX21" i="10"/>
  <c r="BY21" i="10" s="1"/>
  <c r="BT22" i="10"/>
  <c r="BX24" i="10"/>
  <c r="BY24" i="10" s="1"/>
  <c r="BX25" i="10"/>
  <c r="BY25" i="10" s="1"/>
  <c r="BT26" i="10"/>
  <c r="BX22" i="10" l="1"/>
  <c r="BY22" i="10" s="1"/>
  <c r="CD22" i="10"/>
  <c r="CE22" i="10" s="1"/>
  <c r="CF22" i="10" s="1"/>
  <c r="CG22" i="10" s="1"/>
  <c r="BV61" i="10"/>
  <c r="BX61" i="10" s="1"/>
  <c r="BY61" i="10" s="1"/>
  <c r="CE61" i="10" s="1"/>
  <c r="BS62" i="10"/>
  <c r="CE23" i="10"/>
  <c r="CF23" i="10" s="1"/>
  <c r="CG23" i="10" s="1"/>
  <c r="CE25" i="10"/>
  <c r="CF25" i="10" s="1"/>
  <c r="CG25" i="10" s="1"/>
  <c r="BT61" i="10"/>
  <c r="CE24" i="10"/>
  <c r="CF24" i="10" s="1"/>
  <c r="CG24" i="10" s="1"/>
  <c r="CE21" i="10"/>
  <c r="CF21" i="10" s="1"/>
  <c r="CF61" i="10" l="1"/>
  <c r="CF62" i="10" s="1"/>
  <c r="CG21" i="10"/>
  <c r="CG6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Lance Fittro</author>
  </authors>
  <commentList>
    <comment ref="A91" authorId="0" shapeId="0" xr:uid="{BA049B56-B66D-4348-B4F2-C0B47B477335}">
      <text>
        <r>
          <rPr>
            <b/>
            <sz val="9"/>
            <color indexed="81"/>
            <rFont val="Tahoma"/>
            <family val="2"/>
          </rPr>
          <t>Includes:
GIP-01: Bioretention
GIP-02: Urban Bioretention
GIP-04: Infiltration Trench
GIP-05: Water Quality Swale</t>
        </r>
      </text>
    </comment>
    <comment ref="D91" authorId="0" shapeId="0" xr:uid="{00000000-0006-0000-0000-000002000000}">
      <text>
        <r>
          <rPr>
            <b/>
            <sz val="9"/>
            <color indexed="81"/>
            <rFont val="Tahoma"/>
            <family val="2"/>
          </rPr>
          <t>Defined as area to the top of berm or surface area of the 6" ponding depth, whichever is less.</t>
        </r>
      </text>
    </comment>
  </commentList>
</comments>
</file>

<file path=xl/sharedStrings.xml><?xml version="1.0" encoding="utf-8"?>
<sst xmlns="http://schemas.openxmlformats.org/spreadsheetml/2006/main" count="265" uniqueCount="181">
  <si>
    <t>Project Name</t>
  </si>
  <si>
    <t>Capture Depth=</t>
  </si>
  <si>
    <t>inch</t>
  </si>
  <si>
    <t>Engineer</t>
  </si>
  <si>
    <t>Cistern Capture=</t>
  </si>
  <si>
    <t>inch(es) capture</t>
  </si>
  <si>
    <t>E-mail</t>
  </si>
  <si>
    <t>Basic Land Use Category</t>
  </si>
  <si>
    <t>Land Use</t>
  </si>
  <si>
    <t>Code</t>
  </si>
  <si>
    <t xml:space="preserve">Rv </t>
  </si>
  <si>
    <t>R Credit</t>
  </si>
  <si>
    <t>Level</t>
  </si>
  <si>
    <t>Rv</t>
  </si>
  <si>
    <t>Tv Multiplier</t>
  </si>
  <si>
    <t>Structure ID</t>
  </si>
  <si>
    <t>IA Capture</t>
  </si>
  <si>
    <t>Basic Land Use</t>
  </si>
  <si>
    <t>Impervious Surface</t>
  </si>
  <si>
    <t>IA</t>
  </si>
  <si>
    <t>Acres</t>
  </si>
  <si>
    <t>Eff Rv1</t>
  </si>
  <si>
    <t>Trtmt VR1</t>
  </si>
  <si>
    <t>Eff Rv2</t>
  </si>
  <si>
    <t>Trtmt VR2</t>
  </si>
  <si>
    <t>Eff Rv3</t>
  </si>
  <si>
    <t>Tv (cf)</t>
  </si>
  <si>
    <t>Eff Rv4</t>
  </si>
  <si>
    <t>Structure in Series Tv (cf)</t>
  </si>
  <si>
    <t>Forest A Soil</t>
  </si>
  <si>
    <t>FA</t>
  </si>
  <si>
    <t>B2</t>
  </si>
  <si>
    <t>Forest B Soil</t>
  </si>
  <si>
    <t>FB</t>
  </si>
  <si>
    <t>Forest C Soil</t>
  </si>
  <si>
    <t>FC</t>
  </si>
  <si>
    <t>Cons Area A/B</t>
  </si>
  <si>
    <t>TB</t>
  </si>
  <si>
    <t>FD</t>
  </si>
  <si>
    <t>Cons Area C/D</t>
  </si>
  <si>
    <t>TA</t>
  </si>
  <si>
    <t>TC</t>
  </si>
  <si>
    <t>P1</t>
  </si>
  <si>
    <t>Turf D Soil</t>
  </si>
  <si>
    <t>TD</t>
  </si>
  <si>
    <t>P2</t>
  </si>
  <si>
    <t>A</t>
  </si>
  <si>
    <t>RA</t>
  </si>
  <si>
    <t>B</t>
  </si>
  <si>
    <t>RB</t>
  </si>
  <si>
    <t>C</t>
  </si>
  <si>
    <t>RC</t>
  </si>
  <si>
    <t>D</t>
  </si>
  <si>
    <t>RD</t>
  </si>
  <si>
    <t>A Amended</t>
  </si>
  <si>
    <t>RAA</t>
  </si>
  <si>
    <t>B1</t>
  </si>
  <si>
    <t>B Amended</t>
  </si>
  <si>
    <t>RBA</t>
  </si>
  <si>
    <t>C Amended</t>
  </si>
  <si>
    <t>RCA</t>
  </si>
  <si>
    <t>S1</t>
  </si>
  <si>
    <t>D Amended</t>
  </si>
  <si>
    <t>RDA</t>
  </si>
  <si>
    <t>S2</t>
  </si>
  <si>
    <t>I1</t>
  </si>
  <si>
    <t>I2</t>
  </si>
  <si>
    <t>UB</t>
  </si>
  <si>
    <t>D1</t>
  </si>
  <si>
    <t>Cistern</t>
  </si>
  <si>
    <t>CIS</t>
  </si>
  <si>
    <t>Weighted Rv</t>
  </si>
  <si>
    <t>Final Tv Total</t>
  </si>
  <si>
    <t>Total Area=</t>
  </si>
  <si>
    <t>Step 3 Tv Total</t>
  </si>
  <si>
    <t>CN</t>
  </si>
  <si>
    <t>Site GIP ID Number</t>
  </si>
  <si>
    <t>Description</t>
  </si>
  <si>
    <t>Percent Volume Reduction-Based Calculations</t>
  </si>
  <si>
    <t>Level 1</t>
  </si>
  <si>
    <t>Level 2</t>
  </si>
  <si>
    <t>THEY WILL TURN GREEN WHEN THESE CONDITIONS ARE MET.</t>
  </si>
  <si>
    <t>PreDev 
CN</t>
  </si>
  <si>
    <t>Return
 Period</t>
  </si>
  <si>
    <t>Rainfall
(in)</t>
  </si>
  <si>
    <t>2-yr</t>
  </si>
  <si>
    <t>5-yr</t>
  </si>
  <si>
    <t>10-yr</t>
  </si>
  <si>
    <t>25-yr</t>
  </si>
  <si>
    <t>50-yr</t>
  </si>
  <si>
    <t>100-yr</t>
  </si>
  <si>
    <t>No Controls</t>
  </si>
  <si>
    <t>Rainfall (in)</t>
  </si>
  <si>
    <t>S (in)</t>
  </si>
  <si>
    <t>Q (in)</t>
  </si>
  <si>
    <t>Tv required
(cu ft)</t>
  </si>
  <si>
    <t>Tv provided 
(%)</t>
  </si>
  <si>
    <t>RO Vol 
Red (cu ft)</t>
  </si>
  <si>
    <t>Q reduction (in)</t>
  </si>
  <si>
    <t>Q adj (in)</t>
  </si>
  <si>
    <t>Adjusted CN</t>
  </si>
  <si>
    <t>Difference</t>
  </si>
  <si>
    <t>Adjusted
CN (St 3)</t>
  </si>
  <si>
    <t>Franklin 24-hr Rainfall Depths</t>
  </si>
  <si>
    <t>Return Period to Evaluate</t>
  </si>
  <si>
    <t>w/ Structural Controls &amp;Treatment Vol Removed</t>
  </si>
  <si>
    <t>RO Vol 
Reduc (cu ft)</t>
  </si>
  <si>
    <t>Forest D Soil</t>
  </si>
  <si>
    <t>Turf A Soil</t>
  </si>
  <si>
    <t>Turf B Soil</t>
  </si>
  <si>
    <t>Turf C Soil</t>
  </si>
  <si>
    <t>COF Project #</t>
  </si>
  <si>
    <t>Project Address</t>
  </si>
  <si>
    <t>&lt;= Note that this is for sheet flow as a BMP which has specific design criteria,</t>
  </si>
  <si>
    <t xml:space="preserve">&lt;= including width and length of flow, listed in the GIP-07 section of the BMP Manual. </t>
  </si>
  <si>
    <t>&lt;= Sheet flow BMP areas are to be set aside in Green Infrastructure Easements</t>
  </si>
  <si>
    <t>&lt;= to ensure they are maintained for infiltration and not built upon.</t>
  </si>
  <si>
    <t>&lt;= Infiltration testing is ALWAYS required for this practice.</t>
  </si>
  <si>
    <t>Note: In most cases, Rv credit can only to be given for a maximum of 2 structural GIPs in series. Consult with City of Franklin Engineering Dept. prior to seeking credit for 3rd GIP in series.</t>
  </si>
  <si>
    <t>From MWS Cistern Design Tool</t>
  </si>
  <si>
    <t>Consult with COF Engineering prior to utilizing</t>
  </si>
  <si>
    <t>BMP</t>
  </si>
  <si>
    <t>&lt;= Consult with COF Engineering prior to utilizing</t>
  </si>
  <si>
    <t>GIP-01: Biorentention / Rain Garden</t>
  </si>
  <si>
    <t>GIP-05: Water Quality Swales</t>
  </si>
  <si>
    <t>GIP-04: Infiltration Trench</t>
  </si>
  <si>
    <t>GIP-02: Urban Bioretention</t>
  </si>
  <si>
    <t>Conservation Area A/B</t>
  </si>
  <si>
    <t>Conservation Area C/D</t>
  </si>
  <si>
    <t>Veg. Filter Strip A</t>
  </si>
  <si>
    <t>Veg. Filter Strip Amended</t>
  </si>
  <si>
    <t>SFAB</t>
  </si>
  <si>
    <t>SFCD</t>
  </si>
  <si>
    <t>Veg. Strip A</t>
  </si>
  <si>
    <t>Veg. Strip Amended</t>
  </si>
  <si>
    <t>GIP-07: Sheet Flow</t>
  </si>
  <si>
    <t>GIP-06: Ext. Detention Pond (Dry)</t>
  </si>
  <si>
    <t>GIP-03: Permeable 
Pavement</t>
  </si>
  <si>
    <t>GIP-09: 
Green Roof</t>
  </si>
  <si>
    <t>SFFS</t>
  </si>
  <si>
    <t>SFFSA</t>
  </si>
  <si>
    <t>Other GIP</t>
  </si>
  <si>
    <t>Area of GIP Itself</t>
  </si>
  <si>
    <t>GIP-03: Permeable Pavement</t>
  </si>
  <si>
    <t>1 (Max. 2:1 Run-On)</t>
  </si>
  <si>
    <t>2 (No Run-On Area)</t>
  </si>
  <si>
    <t>GR1</t>
  </si>
  <si>
    <t>GR2</t>
  </si>
  <si>
    <t>Square Feet</t>
  </si>
  <si>
    <r>
      <t xml:space="preserve">GIP-08: </t>
    </r>
    <r>
      <rPr>
        <b/>
        <sz val="13"/>
        <rFont val="Arial"/>
        <family val="2"/>
      </rPr>
      <t>Reforestation</t>
    </r>
  </si>
  <si>
    <t>WEIGHTED Rv MUST BE 0.20 OR LESS.</t>
  </si>
  <si>
    <r>
      <t xml:space="preserve">% Runoff Volume Removal (Goal </t>
    </r>
    <r>
      <rPr>
        <sz val="10"/>
        <color indexed="8"/>
        <rFont val="Monotype Corsiva"/>
        <family val="4"/>
      </rPr>
      <t>≥</t>
    </r>
    <r>
      <rPr>
        <sz val="10"/>
        <color theme="1"/>
        <rFont val="Arial"/>
        <family val="2"/>
      </rPr>
      <t>80%)--&gt;</t>
    </r>
  </si>
  <si>
    <t>GIP ID</t>
  </si>
  <si>
    <t>ac</t>
  </si>
  <si>
    <t>Pre-Development Land Use</t>
  </si>
  <si>
    <t>Proposed Land Use</t>
  </si>
  <si>
    <t>Step 3: Treat impervious areas through the use of sheet flow through conserved open space</t>
  </si>
  <si>
    <t>Step 4: Treat primarily impervious areas with structural GIPs either in series with Step 3 intrinsic GIPs or alone downstream from Step 2 land use.</t>
  </si>
  <si>
    <t>Intrinsic GIPs</t>
  </si>
  <si>
    <t>Constructed GIPs</t>
  </si>
  <si>
    <t>Additional Constructed GIPs in Series</t>
  </si>
  <si>
    <t xml:space="preserve"> Size controls for Step 4 by assigning structure ID to each sub-area, combining sub-areas into one structure if appropriate.</t>
  </si>
  <si>
    <t xml:space="preserve">Step 4a Treatment in Series Calculation - Place Structural GIPs in same row as upstream GIP </t>
  </si>
  <si>
    <t>Size controls for Step 4a in series by assigning a sequential structure ID to each area treated in series.</t>
  </si>
  <si>
    <t xml:space="preserve">Step 4b Treatment in Series Calculation - Place Structural GIPs in same row as upstream GIP </t>
  </si>
  <si>
    <t>Size controls for Step 4b in series by assigning a sequential structure ID to each area treated in series.</t>
  </si>
  <si>
    <t>Structural GIPs</t>
  </si>
  <si>
    <t>Green Infrastructure Practices (GIPs)</t>
  </si>
  <si>
    <t>Pre-Dev Rv</t>
  </si>
  <si>
    <t>Pre-Dev CN</t>
  </si>
  <si>
    <t>Step 2 Modified CN</t>
  </si>
  <si>
    <t>Adjusted Curve Number Calculations (Step 4 Only)</t>
  </si>
  <si>
    <t>Further Adjusted Curve Number Calculations (Step 4a added)</t>
  </si>
  <si>
    <t>Even Further Adjusted Curve Number Calculations (Step 4b added)</t>
  </si>
  <si>
    <t>Pre- Subarea</t>
  </si>
  <si>
    <t>Post- Subarea</t>
  </si>
  <si>
    <t>Step 2: Basic land use types for the proposed development. Also use to identify the surface area of any GIPs themselves. Post-development subareas need not match pre-development subareas, but total of all pre-development subareas should match total of all post-development subareas to be analyzed.</t>
  </si>
  <si>
    <t xml:space="preserve">% Volume Removal </t>
  </si>
  <si>
    <t>% VOLUME REMOVAL MUST BE 80% OR GREATER.</t>
  </si>
  <si>
    <r>
      <t xml:space="preserve">Step 1: Lay out the site and divide it into sub-areas each of a specific land use type and Rv. </t>
    </r>
    <r>
      <rPr>
        <b/>
        <sz val="10"/>
        <color rgb="FF000000"/>
        <rFont val="Arial"/>
        <family val="2"/>
      </rPr>
      <t>Pre-Development land use for all redevelopment areas to be input as turf.</t>
    </r>
  </si>
  <si>
    <t>v2021.03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</si>
</sst>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
  </numFmts>
  <fonts count="34" x14ac:knownFonts="1">
    <font>
      <sz val="10"/>
      <color theme="1"/>
      <name val="Arial"/>
      <family val="2"/>
    </font>
    <font>
      <sz val="10"/>
      <color indexed="8"/>
      <name val="Arial"/>
      <family val="2"/>
    </font>
    <font>
      <b/>
      <sz val="10"/>
      <color indexed="9"/>
      <name val="Arial"/>
      <family val="2"/>
    </font>
    <font>
      <b/>
      <sz val="10"/>
      <color indexed="8"/>
      <name val="Arial"/>
      <family val="2"/>
    </font>
    <font>
      <b/>
      <sz val="12"/>
      <color indexed="8"/>
      <name val="Arial"/>
      <family val="2"/>
    </font>
    <font>
      <i/>
      <sz val="12"/>
      <color indexed="8"/>
      <name val="Arial"/>
      <family val="2"/>
    </font>
    <font>
      <b/>
      <sz val="11.5"/>
      <color indexed="8"/>
      <name val="Arial"/>
      <family val="2"/>
    </font>
    <font>
      <sz val="11.5"/>
      <color indexed="8"/>
      <name val="Arial"/>
      <family val="2"/>
    </font>
    <font>
      <b/>
      <sz val="11"/>
      <color indexed="9"/>
      <name val="Arial"/>
      <family val="2"/>
    </font>
    <font>
      <b/>
      <sz val="18"/>
      <color indexed="8"/>
      <name val="Arial"/>
      <family val="2"/>
    </font>
    <font>
      <b/>
      <sz val="14"/>
      <name val="Arial"/>
      <family val="2"/>
    </font>
    <font>
      <sz val="10"/>
      <name val="Arial"/>
      <family val="2"/>
    </font>
    <font>
      <sz val="10"/>
      <color indexed="55"/>
      <name val="Arial"/>
      <family val="2"/>
    </font>
    <font>
      <sz val="10"/>
      <color indexed="8"/>
      <name val="Monotype Corsiva"/>
      <family val="4"/>
    </font>
    <font>
      <sz val="10"/>
      <color indexed="8"/>
      <name val="Arial"/>
      <family val="2"/>
    </font>
    <font>
      <b/>
      <sz val="14"/>
      <color indexed="8"/>
      <name val="Arial"/>
      <family val="2"/>
    </font>
    <font>
      <i/>
      <sz val="10"/>
      <color indexed="8"/>
      <name val="Arial"/>
      <family val="2"/>
    </font>
    <font>
      <u/>
      <sz val="7.5"/>
      <color theme="10"/>
      <name val="Arial"/>
      <family val="2"/>
    </font>
    <font>
      <sz val="10"/>
      <color rgb="FFFF0000"/>
      <name val="Arial"/>
      <family val="2"/>
    </font>
    <font>
      <u/>
      <sz val="10"/>
      <color rgb="FFFF0000"/>
      <name val="Arial"/>
      <family val="2"/>
    </font>
    <font>
      <b/>
      <sz val="11.5"/>
      <color theme="1"/>
      <name val="Arial"/>
      <family val="2"/>
    </font>
    <font>
      <b/>
      <sz val="10"/>
      <color rgb="FFFF0000"/>
      <name val="Arial"/>
      <family val="2"/>
    </font>
    <font>
      <b/>
      <sz val="10"/>
      <color indexed="10"/>
      <name val="Arial"/>
      <family val="2"/>
    </font>
    <font>
      <b/>
      <sz val="10"/>
      <color theme="1"/>
      <name val="Arial"/>
      <family val="2"/>
    </font>
    <font>
      <b/>
      <sz val="10"/>
      <name val="Arial"/>
      <family val="2"/>
    </font>
    <font>
      <sz val="9.5"/>
      <color theme="1"/>
      <name val="Arial"/>
      <family val="2"/>
    </font>
    <font>
      <b/>
      <sz val="9"/>
      <color indexed="81"/>
      <name val="Tahoma"/>
      <family val="2"/>
    </font>
    <font>
      <b/>
      <sz val="13"/>
      <name val="Arial"/>
      <family val="2"/>
    </font>
    <font>
      <sz val="10"/>
      <color theme="0" tint="-4.9989318521683403E-2"/>
      <name val="Arial"/>
      <family val="2"/>
    </font>
    <font>
      <b/>
      <sz val="14"/>
      <color theme="0" tint="-4.9989318521683403E-2"/>
      <name val="Arial"/>
      <family val="2"/>
    </font>
    <font>
      <b/>
      <sz val="10"/>
      <color theme="0" tint="-4.9989318521683403E-2"/>
      <name val="Arial"/>
      <family val="2"/>
    </font>
    <font>
      <b/>
      <sz val="11"/>
      <color theme="0" tint="-4.9989318521683403E-2"/>
      <name val="Arial"/>
      <family val="2"/>
    </font>
    <font>
      <b/>
      <sz val="12"/>
      <color theme="0" tint="-4.9989318521683403E-2"/>
      <name val="Arial"/>
      <family val="2"/>
    </font>
    <font>
      <b/>
      <sz val="10"/>
      <color rgb="FF000000"/>
      <name val="Arial"/>
      <family val="2"/>
    </font>
  </fonts>
  <fills count="7">
    <fill>
      <patternFill patternType="none"/>
    </fill>
    <fill>
      <patternFill patternType="gray125"/>
    </fill>
    <fill>
      <patternFill patternType="solid">
        <fgColor rgb="FF81DEFF"/>
        <bgColor indexed="64"/>
      </patternFill>
    </fill>
    <fill>
      <patternFill patternType="solid">
        <fgColor rgb="FFDFD7B7"/>
        <bgColor indexed="64"/>
      </patternFill>
    </fill>
    <fill>
      <patternFill patternType="solid">
        <fgColor theme="0"/>
        <bgColor indexed="64"/>
      </patternFill>
    </fill>
    <fill>
      <patternFill patternType="solid">
        <fgColor rgb="FF275D38"/>
        <bgColor indexed="64"/>
      </patternFill>
    </fill>
    <fill>
      <patternFill patternType="solid">
        <fgColor rgb="FF204C2E"/>
        <bgColor indexed="64"/>
      </patternFill>
    </fill>
  </fills>
  <borders count="10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ck">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style="medium">
        <color indexed="64"/>
      </left>
      <right style="thin">
        <color indexed="64"/>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ck">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diagonal/>
    </border>
  </borders>
  <cellStyleXfs count="4">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xf numFmtId="9" fontId="1" fillId="0" borderId="0" applyFont="0" applyFill="0" applyBorder="0" applyAlignment="0" applyProtection="0"/>
  </cellStyleXfs>
  <cellXfs count="394">
    <xf numFmtId="0" fontId="0" fillId="0" borderId="0" xfId="0"/>
    <xf numFmtId="0" fontId="17" fillId="0" borderId="0" xfId="2" applyAlignment="1" applyProtection="1">
      <alignment horizontal="center"/>
    </xf>
    <xf numFmtId="0" fontId="0" fillId="0" borderId="0" xfId="0" applyFill="1" applyBorder="1" applyAlignment="1" applyProtection="1"/>
    <xf numFmtId="0" fontId="4" fillId="0" borderId="0" xfId="0" applyFont="1" applyFill="1" applyBorder="1" applyAlignment="1" applyProtection="1"/>
    <xf numFmtId="0" fontId="11" fillId="0" borderId="78" xfId="0" applyFont="1" applyFill="1" applyBorder="1" applyAlignment="1" applyProtection="1">
      <alignment horizontal="center"/>
    </xf>
    <xf numFmtId="0" fontId="11" fillId="0" borderId="81" xfId="0" applyFont="1" applyFill="1" applyBorder="1" applyAlignment="1" applyProtection="1">
      <alignment horizontal="center"/>
    </xf>
    <xf numFmtId="0" fontId="11" fillId="0" borderId="84" xfId="0" applyFont="1" applyFill="1" applyBorder="1" applyAlignment="1" applyProtection="1">
      <alignment horizontal="center"/>
    </xf>
    <xf numFmtId="0" fontId="4" fillId="0" borderId="0" xfId="0" applyFont="1" applyBorder="1" applyAlignment="1" applyProtection="1">
      <alignment horizontal="left" wrapText="1"/>
    </xf>
    <xf numFmtId="49" fontId="0" fillId="2" borderId="1" xfId="0" applyNumberFormat="1" applyFill="1" applyBorder="1" applyAlignment="1" applyProtection="1">
      <alignment horizontal="center" vertical="center"/>
      <protection locked="0"/>
    </xf>
    <xf numFmtId="49" fontId="0" fillId="2" borderId="47" xfId="0" applyNumberFormat="1"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49" fontId="0" fillId="2" borderId="18" xfId="0" applyNumberFormat="1" applyFill="1" applyBorder="1" applyAlignment="1" applyProtection="1">
      <alignment horizontal="center" vertical="center"/>
      <protection locked="0"/>
    </xf>
    <xf numFmtId="49" fontId="0" fillId="2" borderId="44" xfId="0" applyNumberForma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49" fontId="0" fillId="2" borderId="51" xfId="0" applyNumberFormat="1"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164" fontId="0" fillId="2" borderId="5" xfId="0" applyNumberFormat="1" applyFill="1" applyBorder="1" applyAlignment="1" applyProtection="1">
      <alignment horizontal="center" vertical="center"/>
      <protection locked="0"/>
    </xf>
    <xf numFmtId="0" fontId="0" fillId="3" borderId="47"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4" borderId="45" xfId="0" applyFill="1" applyBorder="1" applyAlignment="1" applyProtection="1">
      <alignment horizontal="center" vertical="center"/>
      <protection locked="0"/>
    </xf>
    <xf numFmtId="0" fontId="0" fillId="0" borderId="0" xfId="0" applyProtection="1"/>
    <xf numFmtId="0" fontId="0" fillId="0" borderId="0" xfId="0" applyAlignment="1" applyProtection="1">
      <alignment horizontal="center"/>
    </xf>
    <xf numFmtId="0" fontId="5" fillId="0" borderId="0" xfId="0" applyNumberFormat="1" applyFont="1" applyFill="1" applyBorder="1" applyAlignment="1" applyProtection="1">
      <alignment horizontal="left"/>
    </xf>
    <xf numFmtId="0" fontId="16" fillId="0" borderId="0" xfId="0" applyNumberFormat="1" applyFont="1" applyFill="1" applyBorder="1" applyAlignment="1" applyProtection="1">
      <alignment horizontal="left"/>
    </xf>
    <xf numFmtId="0" fontId="3" fillId="0" borderId="45"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5" fillId="0" borderId="0" xfId="0" applyNumberFormat="1" applyFont="1" applyFill="1" applyBorder="1" applyAlignment="1" applyProtection="1"/>
    <xf numFmtId="0" fontId="16" fillId="0" borderId="0" xfId="0" applyNumberFormat="1" applyFont="1" applyFill="1" applyBorder="1" applyAlignment="1" applyProtection="1"/>
    <xf numFmtId="0" fontId="0" fillId="0" borderId="46" xfId="0" applyBorder="1" applyAlignment="1" applyProtection="1">
      <alignment horizontal="center" vertical="center"/>
    </xf>
    <xf numFmtId="2" fontId="0" fillId="0" borderId="88" xfId="0" applyNumberFormat="1" applyFill="1" applyBorder="1" applyAlignment="1" applyProtection="1">
      <alignment horizontal="center" vertical="center"/>
    </xf>
    <xf numFmtId="0" fontId="0" fillId="0" borderId="89" xfId="0" applyBorder="1" applyAlignment="1" applyProtection="1">
      <alignment horizontal="center" vertical="center"/>
    </xf>
    <xf numFmtId="2" fontId="0" fillId="0" borderId="90" xfId="0" applyNumberFormat="1" applyFill="1" applyBorder="1" applyAlignment="1" applyProtection="1">
      <alignment horizontal="center" vertical="center"/>
    </xf>
    <xf numFmtId="0" fontId="0" fillId="0" borderId="89" xfId="0" applyFill="1" applyBorder="1" applyAlignment="1" applyProtection="1">
      <alignment horizontal="center" vertical="center"/>
    </xf>
    <xf numFmtId="0" fontId="6" fillId="0" borderId="11" xfId="0" applyFont="1" applyBorder="1" applyAlignment="1" applyProtection="1">
      <alignment vertical="center"/>
    </xf>
    <xf numFmtId="0" fontId="6" fillId="0" borderId="0" xfId="0" applyFont="1" applyBorder="1" applyAlignment="1" applyProtection="1">
      <alignment vertical="center"/>
    </xf>
    <xf numFmtId="0" fontId="0" fillId="0" borderId="51" xfId="0" applyFill="1" applyBorder="1" applyAlignment="1" applyProtection="1">
      <alignment horizontal="center" vertical="center"/>
    </xf>
    <xf numFmtId="2" fontId="0" fillId="0" borderId="52" xfId="0" applyNumberFormat="1" applyFill="1" applyBorder="1" applyAlignment="1" applyProtection="1">
      <alignment horizontal="center" vertical="center"/>
    </xf>
    <xf numFmtId="0" fontId="15" fillId="0" borderId="0" xfId="0" applyFont="1" applyProtection="1"/>
    <xf numFmtId="0" fontId="11" fillId="0" borderId="7"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xf>
    <xf numFmtId="0" fontId="11" fillId="0" borderId="16"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0" fillId="0" borderId="49"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20" xfId="0" applyBorder="1" applyAlignment="1" applyProtection="1">
      <alignment horizontal="center" vertical="center"/>
    </xf>
    <xf numFmtId="2" fontId="0" fillId="0" borderId="19" xfId="0" applyNumberFormat="1" applyBorder="1" applyAlignment="1" applyProtection="1">
      <alignment horizontal="center" vertical="center"/>
    </xf>
    <xf numFmtId="2" fontId="0" fillId="0" borderId="18" xfId="0" applyNumberFormat="1" applyFill="1" applyBorder="1" applyAlignment="1" applyProtection="1">
      <alignment horizontal="center" vertical="center"/>
    </xf>
    <xf numFmtId="2" fontId="0" fillId="0" borderId="21" xfId="0" applyNumberFormat="1" applyFill="1" applyBorder="1" applyAlignment="1" applyProtection="1">
      <alignment horizontal="center" vertical="center"/>
    </xf>
    <xf numFmtId="2" fontId="0" fillId="0" borderId="22" xfId="0" applyNumberFormat="1" applyBorder="1" applyAlignment="1" applyProtection="1">
      <alignment horizontal="center" vertical="center"/>
    </xf>
    <xf numFmtId="3" fontId="14" fillId="0" borderId="9" xfId="1" applyNumberFormat="1" applyFont="1" applyBorder="1" applyAlignment="1" applyProtection="1">
      <alignment horizontal="center" vertical="center"/>
    </xf>
    <xf numFmtId="3" fontId="14" fillId="0" borderId="22" xfId="1" applyNumberFormat="1" applyFont="1" applyBorder="1" applyAlignment="1" applyProtection="1">
      <alignment horizontal="center" vertical="center"/>
    </xf>
    <xf numFmtId="0" fontId="21" fillId="0" borderId="0" xfId="0" applyFont="1" applyFill="1" applyBorder="1" applyAlignment="1" applyProtection="1">
      <alignment horizontal="left"/>
    </xf>
    <xf numFmtId="164" fontId="24" fillId="0" borderId="47" xfId="0" applyNumberFormat="1" applyFont="1" applyFill="1" applyBorder="1" applyAlignment="1" applyProtection="1">
      <alignment horizontal="center" vertical="center"/>
    </xf>
    <xf numFmtId="0" fontId="0" fillId="0" borderId="44" xfId="0" applyFill="1" applyBorder="1" applyAlignment="1" applyProtection="1">
      <alignment horizontal="center" vertical="center"/>
    </xf>
    <xf numFmtId="2" fontId="0" fillId="0" borderId="1" xfId="0" applyNumberFormat="1" applyBorder="1" applyAlignment="1" applyProtection="1">
      <alignment horizontal="center" vertical="center"/>
    </xf>
    <xf numFmtId="1" fontId="0" fillId="0" borderId="37" xfId="0" applyNumberFormat="1" applyBorder="1" applyAlignment="1" applyProtection="1">
      <alignment horizontal="center" vertical="center"/>
    </xf>
    <xf numFmtId="2" fontId="0" fillId="0" borderId="18" xfId="0" applyNumberFormat="1" applyBorder="1" applyAlignment="1" applyProtection="1">
      <alignment horizontal="center" vertical="center"/>
    </xf>
    <xf numFmtId="164" fontId="24" fillId="0" borderId="1" xfId="0" applyNumberFormat="1" applyFont="1" applyFill="1" applyBorder="1" applyAlignment="1" applyProtection="1">
      <alignment horizontal="center" vertical="center"/>
    </xf>
    <xf numFmtId="164" fontId="0" fillId="0" borderId="9" xfId="0" applyNumberFormat="1" applyBorder="1" applyAlignment="1" applyProtection="1">
      <alignment horizontal="center" vertical="center"/>
    </xf>
    <xf numFmtId="0" fontId="0" fillId="0" borderId="24" xfId="0" applyBorder="1" applyAlignment="1" applyProtection="1">
      <alignment horizontal="center" vertical="center"/>
    </xf>
    <xf numFmtId="2" fontId="0" fillId="0" borderId="21" xfId="0" applyNumberFormat="1" applyBorder="1" applyAlignment="1" applyProtection="1">
      <alignment horizontal="center" vertical="center"/>
    </xf>
    <xf numFmtId="3" fontId="14" fillId="0" borderId="19" xfId="1" applyNumberFormat="1" applyFont="1" applyBorder="1" applyAlignment="1" applyProtection="1">
      <alignment horizontal="center" vertical="center"/>
    </xf>
    <xf numFmtId="3" fontId="14" fillId="0" borderId="21" xfId="1" applyNumberFormat="1" applyFont="1" applyBorder="1" applyAlignment="1" applyProtection="1">
      <alignment horizontal="center" vertical="center"/>
    </xf>
    <xf numFmtId="3" fontId="14" fillId="0" borderId="26" xfId="1" applyNumberFormat="1" applyFont="1" applyBorder="1" applyAlignment="1" applyProtection="1">
      <alignment horizontal="center" vertical="center"/>
    </xf>
    <xf numFmtId="164" fontId="24" fillId="0" borderId="45" xfId="0" applyNumberFormat="1" applyFont="1" applyFill="1" applyBorder="1" applyAlignment="1" applyProtection="1">
      <alignment horizontal="center" vertical="center"/>
    </xf>
    <xf numFmtId="1" fontId="0" fillId="0" borderId="18" xfId="0" applyNumberFormat="1" applyBorder="1" applyAlignment="1" applyProtection="1">
      <alignment horizontal="center" vertical="center"/>
    </xf>
    <xf numFmtId="164" fontId="24" fillId="0" borderId="18" xfId="0" applyNumberFormat="1" applyFont="1" applyFill="1" applyBorder="1" applyAlignment="1" applyProtection="1">
      <alignment horizontal="center" vertical="center"/>
    </xf>
    <xf numFmtId="164" fontId="0" fillId="0" borderId="19" xfId="0" applyNumberFormat="1" applyBorder="1" applyAlignment="1" applyProtection="1">
      <alignment horizontal="center" vertical="center"/>
    </xf>
    <xf numFmtId="2" fontId="0" fillId="0" borderId="2" xfId="0" applyNumberFormat="1" applyFill="1" applyBorder="1" applyAlignment="1" applyProtection="1">
      <alignment horizontal="center" vertical="center"/>
    </xf>
    <xf numFmtId="2" fontId="0" fillId="0" borderId="31" xfId="0" applyNumberFormat="1" applyFill="1" applyBorder="1" applyAlignment="1" applyProtection="1">
      <alignment horizontal="center" vertical="center"/>
    </xf>
    <xf numFmtId="2" fontId="0" fillId="0" borderId="32" xfId="0" applyNumberFormat="1" applyBorder="1" applyAlignment="1" applyProtection="1">
      <alignment horizontal="center" vertical="center"/>
    </xf>
    <xf numFmtId="37" fontId="14" fillId="0" borderId="3" xfId="1" applyNumberFormat="1" applyFont="1" applyBorder="1" applyAlignment="1" applyProtection="1">
      <alignment horizontal="center" vertical="center"/>
    </xf>
    <xf numFmtId="3" fontId="14" fillId="0" borderId="86" xfId="1" applyNumberFormat="1" applyFont="1" applyBorder="1" applyAlignment="1" applyProtection="1">
      <alignment horizontal="center" vertical="center"/>
    </xf>
    <xf numFmtId="164" fontId="24" fillId="0" borderId="48" xfId="0" applyNumberFormat="1" applyFont="1" applyFill="1" applyBorder="1" applyAlignment="1" applyProtection="1">
      <alignment horizontal="center" vertical="center"/>
    </xf>
    <xf numFmtId="2" fontId="0" fillId="0" borderId="2" xfId="0" applyNumberFormat="1" applyBorder="1" applyAlignment="1" applyProtection="1">
      <alignment horizontal="center" vertical="center"/>
    </xf>
    <xf numFmtId="164" fontId="24" fillId="0" borderId="2" xfId="0" applyNumberFormat="1" applyFont="1" applyFill="1" applyBorder="1" applyAlignment="1" applyProtection="1">
      <alignment horizontal="center" vertical="center"/>
    </xf>
    <xf numFmtId="164" fontId="0" fillId="0" borderId="3" xfId="0" applyNumberFormat="1" applyBorder="1" applyAlignment="1" applyProtection="1">
      <alignment horizontal="center" vertical="center"/>
    </xf>
    <xf numFmtId="0" fontId="0" fillId="0" borderId="50" xfId="0" applyBorder="1" applyProtection="1"/>
    <xf numFmtId="0" fontId="0" fillId="0" borderId="36" xfId="0" applyBorder="1" applyProtection="1"/>
    <xf numFmtId="0" fontId="0" fillId="0" borderId="0" xfId="0" applyBorder="1" applyProtection="1"/>
    <xf numFmtId="165" fontId="0" fillId="0" borderId="0" xfId="0" applyNumberFormat="1" applyBorder="1" applyAlignment="1" applyProtection="1">
      <alignment horizontal="center"/>
    </xf>
    <xf numFmtId="0" fontId="0" fillId="0" borderId="35" xfId="0" applyBorder="1" applyProtection="1"/>
    <xf numFmtId="165" fontId="0" fillId="0" borderId="36" xfId="0" applyNumberFormat="1" applyBorder="1" applyAlignment="1" applyProtection="1">
      <alignment horizontal="center"/>
    </xf>
    <xf numFmtId="0" fontId="0" fillId="0" borderId="36" xfId="0" applyBorder="1" applyAlignment="1" applyProtection="1">
      <alignment horizontal="center"/>
    </xf>
    <xf numFmtId="0" fontId="0" fillId="0" borderId="37" xfId="0" applyBorder="1" applyProtection="1"/>
    <xf numFmtId="165" fontId="0" fillId="0" borderId="23" xfId="0" applyNumberFormat="1" applyBorder="1" applyAlignment="1" applyProtection="1">
      <alignment horizontal="center"/>
    </xf>
    <xf numFmtId="165" fontId="0" fillId="0" borderId="91" xfId="0" applyNumberFormat="1" applyBorder="1" applyAlignment="1" applyProtection="1">
      <alignment horizontal="center"/>
    </xf>
    <xf numFmtId="164" fontId="0" fillId="0" borderId="0" xfId="0" applyNumberFormat="1" applyBorder="1" applyAlignment="1" applyProtection="1">
      <alignment horizontal="center"/>
    </xf>
    <xf numFmtId="164" fontId="24" fillId="0" borderId="10" xfId="0" applyNumberFormat="1" applyFont="1" applyFill="1" applyBorder="1" applyAlignment="1" applyProtection="1">
      <alignment horizontal="center" vertical="center"/>
    </xf>
    <xf numFmtId="0" fontId="0" fillId="0" borderId="13" xfId="0" applyBorder="1" applyAlignment="1" applyProtection="1">
      <alignment horizontal="center" vertical="center"/>
    </xf>
    <xf numFmtId="2" fontId="0" fillId="0" borderId="13" xfId="0" applyNumberFormat="1" applyBorder="1" applyAlignment="1" applyProtection="1">
      <alignment horizontal="center" vertical="center"/>
    </xf>
    <xf numFmtId="164" fontId="24" fillId="0" borderId="13" xfId="0" applyNumberFormat="1" applyFont="1" applyFill="1" applyBorder="1" applyAlignment="1" applyProtection="1">
      <alignment horizontal="center" vertical="center"/>
    </xf>
    <xf numFmtId="164" fontId="0" fillId="0" borderId="11" xfId="0" applyNumberFormat="1" applyBorder="1" applyAlignment="1" applyProtection="1">
      <alignment horizontal="center" vertical="center"/>
    </xf>
    <xf numFmtId="0" fontId="0" fillId="0" borderId="34" xfId="0" applyBorder="1" applyProtection="1"/>
    <xf numFmtId="0" fontId="25" fillId="0" borderId="0" xfId="0" applyFont="1" applyBorder="1" applyProtection="1"/>
    <xf numFmtId="2" fontId="12" fillId="0" borderId="0" xfId="0" applyNumberFormat="1" applyFont="1" applyBorder="1" applyAlignment="1" applyProtection="1">
      <alignment horizontal="center"/>
    </xf>
    <xf numFmtId="0" fontId="25" fillId="0" borderId="8" xfId="0" applyFont="1" applyBorder="1" applyProtection="1"/>
    <xf numFmtId="0" fontId="0" fillId="0" borderId="8" xfId="0" applyBorder="1" applyProtection="1"/>
    <xf numFmtId="0" fontId="12" fillId="0" borderId="8" xfId="0" applyFont="1" applyBorder="1" applyProtection="1"/>
    <xf numFmtId="0" fontId="12" fillId="0" borderId="0" xfId="0" applyFont="1" applyBorder="1" applyAlignment="1" applyProtection="1">
      <alignment horizontal="center"/>
    </xf>
    <xf numFmtId="0" fontId="0" fillId="0" borderId="38" xfId="0" applyBorder="1" applyProtection="1"/>
    <xf numFmtId="2" fontId="12" fillId="0" borderId="14" xfId="0" applyNumberFormat="1" applyFont="1" applyBorder="1" applyAlignment="1" applyProtection="1">
      <alignment horizontal="center"/>
    </xf>
    <xf numFmtId="2" fontId="12" fillId="0" borderId="8" xfId="0" applyNumberFormat="1" applyFont="1" applyBorder="1" applyAlignment="1" applyProtection="1">
      <alignment horizontal="center"/>
    </xf>
    <xf numFmtId="2" fontId="12" fillId="0" borderId="92" xfId="0" applyNumberFormat="1" applyFont="1" applyBorder="1" applyAlignment="1" applyProtection="1">
      <alignment horizontal="center"/>
    </xf>
    <xf numFmtId="0" fontId="22" fillId="0" borderId="36" xfId="0" applyNumberFormat="1" applyFont="1" applyFill="1" applyBorder="1" applyAlignment="1" applyProtection="1">
      <alignment horizontal="center" vertical="center"/>
    </xf>
    <xf numFmtId="0" fontId="11" fillId="0" borderId="0" xfId="0" applyFont="1" applyFill="1" applyProtection="1"/>
    <xf numFmtId="49" fontId="0" fillId="0" borderId="68" xfId="0" applyNumberFormat="1" applyBorder="1" applyAlignment="1" applyProtection="1"/>
    <xf numFmtId="49" fontId="0" fillId="0" borderId="39" xfId="0" applyNumberFormat="1" applyBorder="1" applyAlignment="1" applyProtection="1"/>
    <xf numFmtId="166" fontId="14" fillId="0" borderId="39" xfId="3" applyNumberFormat="1" applyFont="1" applyBorder="1" applyAlignment="1" applyProtection="1">
      <alignment horizontal="center"/>
    </xf>
    <xf numFmtId="49" fontId="0" fillId="0" borderId="39" xfId="0" applyNumberFormat="1" applyBorder="1" applyAlignment="1" applyProtection="1">
      <alignment horizontal="center"/>
    </xf>
    <xf numFmtId="0" fontId="0" fillId="0" borderId="39" xfId="0" applyBorder="1" applyAlignment="1" applyProtection="1">
      <alignment horizontal="center"/>
    </xf>
    <xf numFmtId="166" fontId="1" fillId="0" borderId="39" xfId="3" applyNumberFormat="1" applyFont="1" applyBorder="1" applyAlignment="1" applyProtection="1">
      <alignment horizontal="center"/>
    </xf>
    <xf numFmtId="166" fontId="4" fillId="0" borderId="39" xfId="3" applyNumberFormat="1" applyFont="1" applyBorder="1" applyAlignment="1" applyProtection="1">
      <alignment horizontal="center"/>
    </xf>
    <xf numFmtId="0" fontId="0" fillId="0" borderId="41" xfId="0" applyBorder="1" applyProtection="1"/>
    <xf numFmtId="0" fontId="0" fillId="0" borderId="40" xfId="0" applyBorder="1" applyProtection="1"/>
    <xf numFmtId="0" fontId="0" fillId="0" borderId="42" xfId="0" applyBorder="1" applyProtection="1"/>
    <xf numFmtId="166" fontId="4" fillId="0" borderId="93" xfId="3" applyNumberFormat="1" applyFont="1" applyBorder="1" applyAlignment="1" applyProtection="1">
      <alignment horizontal="center"/>
    </xf>
    <xf numFmtId="1" fontId="0" fillId="0" borderId="0" xfId="0" applyNumberFormat="1" applyProtection="1"/>
    <xf numFmtId="0" fontId="4" fillId="0" borderId="0" xfId="0" applyFont="1" applyBorder="1" applyAlignment="1" applyProtection="1">
      <alignment horizontal="center"/>
    </xf>
    <xf numFmtId="0" fontId="8" fillId="0" borderId="0" xfId="0" applyFont="1" applyFill="1" applyBorder="1" applyAlignment="1" applyProtection="1">
      <alignment horizontal="center" wrapText="1"/>
    </xf>
    <xf numFmtId="0" fontId="0" fillId="0" borderId="4" xfId="0" applyBorder="1" applyProtection="1"/>
    <xf numFmtId="0" fontId="0" fillId="0" borderId="0" xfId="0" applyFill="1" applyBorder="1" applyProtection="1"/>
    <xf numFmtId="1" fontId="0" fillId="0" borderId="0" xfId="0" applyNumberFormat="1" applyBorder="1" applyAlignment="1" applyProtection="1">
      <alignment horizontal="center"/>
    </xf>
    <xf numFmtId="2" fontId="11" fillId="0" borderId="78" xfId="0" applyNumberFormat="1" applyFont="1" applyFill="1" applyBorder="1" applyAlignment="1" applyProtection="1">
      <alignment horizontal="center"/>
    </xf>
    <xf numFmtId="49" fontId="10" fillId="0" borderId="78" xfId="0" applyNumberFormat="1" applyFont="1" applyFill="1" applyBorder="1" applyAlignment="1" applyProtection="1">
      <alignment horizontal="center"/>
    </xf>
    <xf numFmtId="0" fontId="11" fillId="0" borderId="54" xfId="0" applyFont="1" applyFill="1" applyBorder="1" applyAlignment="1" applyProtection="1">
      <alignment horizontal="center"/>
    </xf>
    <xf numFmtId="0" fontId="11" fillId="0" borderId="1" xfId="0" applyFont="1" applyFill="1" applyBorder="1" applyAlignment="1" applyProtection="1">
      <alignment horizontal="center"/>
    </xf>
    <xf numFmtId="2" fontId="11" fillId="0" borderId="9" xfId="0" applyNumberFormat="1" applyFont="1" applyFill="1" applyBorder="1" applyAlignment="1" applyProtection="1">
      <alignment horizontal="center"/>
    </xf>
    <xf numFmtId="0" fontId="21" fillId="0" borderId="0" xfId="0" applyFont="1" applyProtection="1"/>
    <xf numFmtId="2" fontId="11" fillId="0" borderId="81" xfId="0" applyNumberFormat="1" applyFont="1" applyFill="1" applyBorder="1" applyAlignment="1" applyProtection="1">
      <alignment horizontal="center"/>
    </xf>
    <xf numFmtId="49" fontId="10" fillId="0" borderId="81" xfId="0" applyNumberFormat="1" applyFont="1" applyFill="1" applyBorder="1" applyAlignment="1" applyProtection="1">
      <alignment horizontal="center"/>
    </xf>
    <xf numFmtId="2" fontId="11" fillId="0" borderId="29" xfId="0" applyNumberFormat="1" applyFont="1" applyFill="1" applyBorder="1" applyAlignment="1" applyProtection="1">
      <alignment horizontal="center"/>
    </xf>
    <xf numFmtId="2" fontId="11" fillId="0" borderId="18" xfId="0" applyNumberFormat="1" applyFont="1" applyFill="1" applyBorder="1" applyAlignment="1" applyProtection="1">
      <alignment horizontal="center"/>
    </xf>
    <xf numFmtId="2" fontId="11" fillId="0" borderId="19" xfId="0" applyNumberFormat="1" applyFont="1" applyFill="1" applyBorder="1" applyAlignment="1" applyProtection="1">
      <alignment horizontal="center"/>
    </xf>
    <xf numFmtId="49" fontId="10" fillId="0" borderId="84" xfId="0" applyNumberFormat="1" applyFont="1" applyFill="1" applyBorder="1" applyAlignment="1" applyProtection="1">
      <alignment horizontal="center"/>
    </xf>
    <xf numFmtId="2" fontId="11" fillId="0" borderId="33" xfId="0" applyNumberFormat="1" applyFont="1" applyFill="1" applyBorder="1" applyAlignment="1" applyProtection="1">
      <alignment horizontal="center"/>
    </xf>
    <xf numFmtId="2" fontId="11" fillId="0" borderId="2" xfId="0" applyNumberFormat="1" applyFont="1" applyFill="1" applyBorder="1" applyAlignment="1" applyProtection="1">
      <alignment horizontal="center"/>
    </xf>
    <xf numFmtId="2" fontId="11" fillId="0" borderId="3" xfId="0" applyNumberFormat="1" applyFont="1" applyFill="1" applyBorder="1" applyAlignment="1" applyProtection="1">
      <alignment horizontal="center"/>
    </xf>
    <xf numFmtId="2" fontId="11" fillId="0" borderId="54" xfId="0" applyNumberFormat="1" applyFont="1" applyFill="1" applyBorder="1" applyAlignment="1" applyProtection="1">
      <alignment horizontal="center"/>
    </xf>
    <xf numFmtId="2" fontId="11" fillId="0" borderId="1" xfId="0" applyNumberFormat="1" applyFont="1" applyFill="1" applyBorder="1" applyAlignment="1" applyProtection="1">
      <alignment horizontal="center"/>
    </xf>
    <xf numFmtId="49" fontId="10" fillId="0" borderId="5" xfId="0" applyNumberFormat="1" applyFont="1" applyFill="1" applyBorder="1" applyAlignment="1" applyProtection="1">
      <alignment horizontal="center"/>
    </xf>
    <xf numFmtId="2" fontId="11" fillId="0" borderId="15" xfId="0" applyNumberFormat="1" applyFont="1" applyFill="1" applyBorder="1" applyAlignment="1" applyProtection="1">
      <alignment horizontal="center"/>
    </xf>
    <xf numFmtId="2" fontId="11" fillId="0" borderId="13" xfId="0" applyNumberFormat="1" applyFont="1" applyFill="1" applyBorder="1" applyAlignment="1" applyProtection="1">
      <alignment horizontal="center"/>
    </xf>
    <xf numFmtId="2" fontId="11" fillId="0" borderId="11" xfId="0" applyNumberFormat="1" applyFont="1" applyFill="1" applyBorder="1" applyAlignment="1" applyProtection="1">
      <alignment horizontal="center"/>
    </xf>
    <xf numFmtId="2" fontId="11" fillId="0" borderId="84" xfId="0" applyNumberFormat="1" applyFont="1" applyFill="1" applyBorder="1" applyAlignment="1" applyProtection="1">
      <alignment horizontal="center"/>
    </xf>
    <xf numFmtId="2" fontId="0" fillId="0" borderId="78" xfId="0" applyNumberFormat="1" applyBorder="1" applyAlignment="1" applyProtection="1">
      <alignment horizontal="center"/>
    </xf>
    <xf numFmtId="0" fontId="0" fillId="0" borderId="78" xfId="0" applyBorder="1" applyAlignment="1" applyProtection="1">
      <alignment horizontal="center"/>
    </xf>
    <xf numFmtId="2" fontId="0" fillId="0" borderId="84" xfId="0" applyNumberFormat="1" applyBorder="1" applyAlignment="1" applyProtection="1">
      <alignment horizontal="center"/>
    </xf>
    <xf numFmtId="0" fontId="0" fillId="0" borderId="84" xfId="0" applyBorder="1" applyAlignment="1" applyProtection="1">
      <alignment horizontal="center"/>
    </xf>
    <xf numFmtId="49" fontId="10" fillId="0" borderId="87" xfId="0" applyNumberFormat="1" applyFont="1" applyFill="1" applyBorder="1" applyAlignment="1" applyProtection="1">
      <alignment horizontal="center"/>
    </xf>
    <xf numFmtId="2" fontId="11" fillId="0" borderId="85" xfId="0" applyNumberFormat="1" applyFont="1" applyFill="1" applyBorder="1" applyAlignment="1" applyProtection="1">
      <alignment horizontal="center"/>
    </xf>
    <xf numFmtId="2" fontId="11" fillId="0" borderId="16" xfId="0" applyNumberFormat="1" applyFont="1" applyFill="1" applyBorder="1" applyAlignment="1" applyProtection="1">
      <alignment horizontal="center"/>
    </xf>
    <xf numFmtId="2" fontId="11" fillId="0" borderId="52" xfId="0" applyNumberFormat="1" applyFont="1" applyFill="1" applyBorder="1" applyAlignment="1" applyProtection="1">
      <alignment horizontal="center"/>
    </xf>
    <xf numFmtId="0" fontId="19" fillId="0" borderId="0" xfId="0" applyFont="1" applyProtection="1"/>
    <xf numFmtId="0" fontId="12" fillId="0" borderId="0" xfId="0" applyFont="1" applyFill="1" applyBorder="1" applyProtection="1"/>
    <xf numFmtId="0" fontId="18" fillId="0" borderId="0" xfId="0" applyFont="1" applyProtection="1"/>
    <xf numFmtId="9" fontId="14" fillId="0" borderId="0" xfId="3" applyFont="1" applyFill="1" applyBorder="1" applyAlignment="1" applyProtection="1">
      <alignment horizontal="center"/>
    </xf>
    <xf numFmtId="0" fontId="6" fillId="0" borderId="15" xfId="0" applyFont="1" applyBorder="1" applyAlignment="1" applyProtection="1">
      <alignment horizontal="left" vertical="center"/>
    </xf>
    <xf numFmtId="0" fontId="7" fillId="0" borderId="11" xfId="0" applyFont="1" applyBorder="1" applyAlignment="1" applyProtection="1">
      <alignment horizontal="left" vertical="center"/>
    </xf>
    <xf numFmtId="0" fontId="0" fillId="0" borderId="0" xfId="0" applyFill="1" applyAlignment="1" applyProtection="1">
      <alignment horizontal="center"/>
    </xf>
    <xf numFmtId="0" fontId="6" fillId="0" borderId="13" xfId="0" applyFont="1" applyFill="1" applyBorder="1" applyAlignment="1" applyProtection="1">
      <alignment horizontal="center" vertical="center"/>
      <protection locked="0"/>
    </xf>
    <xf numFmtId="0" fontId="0" fillId="3" borderId="22" xfId="0" applyNumberFormat="1" applyFill="1" applyBorder="1" applyAlignment="1" applyProtection="1">
      <alignment horizontal="center" vertical="center" wrapText="1"/>
      <protection locked="0"/>
    </xf>
    <xf numFmtId="0" fontId="0" fillId="3" borderId="21" xfId="0" applyNumberFormat="1" applyFill="1" applyBorder="1" applyAlignment="1" applyProtection="1">
      <alignment horizontal="center" vertical="center" wrapText="1"/>
      <protection locked="0"/>
    </xf>
    <xf numFmtId="0" fontId="0" fillId="3" borderId="32" xfId="0" applyNumberFormat="1" applyFill="1" applyBorder="1" applyAlignment="1" applyProtection="1">
      <alignment horizontal="center" vertical="center" wrapText="1"/>
      <protection locked="0"/>
    </xf>
    <xf numFmtId="10" fontId="0" fillId="0" borderId="18" xfId="0" applyNumberFormat="1" applyFill="1" applyBorder="1" applyAlignment="1" applyProtection="1">
      <alignment horizontal="center" vertical="center" wrapText="1"/>
      <protection locked="0"/>
    </xf>
    <xf numFmtId="0" fontId="0" fillId="0" borderId="12" xfId="0" applyBorder="1" applyAlignment="1" applyProtection="1">
      <alignment horizontal="center" vertical="center"/>
    </xf>
    <xf numFmtId="0" fontId="0" fillId="0" borderId="11" xfId="0" applyBorder="1" applyAlignment="1" applyProtection="1">
      <alignment horizontal="center" vertical="center"/>
    </xf>
    <xf numFmtId="0" fontId="0" fillId="0" borderId="10" xfId="0" applyBorder="1" applyAlignment="1" applyProtection="1">
      <alignment horizontal="center" vertical="center"/>
    </xf>
    <xf numFmtId="0" fontId="0" fillId="0" borderId="13"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7" xfId="0" applyBorder="1" applyAlignment="1" applyProtection="1">
      <alignment horizontal="center" vertical="center"/>
    </xf>
    <xf numFmtId="0" fontId="0" fillId="0" borderId="7" xfId="0" applyFill="1" applyBorder="1" applyAlignment="1" applyProtection="1">
      <alignment horizontal="center" vertical="center"/>
    </xf>
    <xf numFmtId="0" fontId="0" fillId="0" borderId="15" xfId="0" applyFill="1" applyBorder="1" applyAlignment="1" applyProtection="1">
      <alignment horizontal="center" vertical="center"/>
    </xf>
    <xf numFmtId="2" fontId="0" fillId="4" borderId="18" xfId="0" applyNumberFormat="1" applyFill="1" applyBorder="1" applyAlignment="1" applyProtection="1">
      <alignment horizontal="center" vertical="center"/>
      <protection locked="0"/>
    </xf>
    <xf numFmtId="2" fontId="0" fillId="4" borderId="37" xfId="0" applyNumberFormat="1" applyFill="1" applyBorder="1" applyAlignment="1" applyProtection="1">
      <alignment horizontal="center" vertical="center"/>
      <protection locked="0"/>
    </xf>
    <xf numFmtId="2" fontId="0" fillId="2" borderId="37" xfId="0" applyNumberFormat="1" applyFill="1" applyBorder="1" applyAlignment="1" applyProtection="1">
      <alignment horizontal="center" vertical="center"/>
      <protection locked="0"/>
    </xf>
    <xf numFmtId="2" fontId="0" fillId="2" borderId="18" xfId="0" applyNumberFormat="1" applyFill="1" applyBorder="1" applyAlignment="1" applyProtection="1">
      <alignment horizontal="center" vertical="center"/>
      <protection locked="0"/>
    </xf>
    <xf numFmtId="2" fontId="0" fillId="2" borderId="2" xfId="0" applyNumberFormat="1" applyFill="1" applyBorder="1" applyAlignment="1" applyProtection="1">
      <alignment horizontal="center" vertical="center"/>
      <protection locked="0"/>
    </xf>
    <xf numFmtId="49" fontId="0" fillId="0" borderId="39" xfId="0" applyNumberFormat="1" applyBorder="1" applyAlignment="1" applyProtection="1">
      <alignment horizontal="left"/>
    </xf>
    <xf numFmtId="0" fontId="7" fillId="0" borderId="0" xfId="0" applyFont="1" applyBorder="1" applyAlignment="1" applyProtection="1">
      <alignment horizontal="left" vertical="center"/>
    </xf>
    <xf numFmtId="0" fontId="11" fillId="2" borderId="13" xfId="0" applyFont="1" applyFill="1" applyBorder="1" applyAlignment="1" applyProtection="1">
      <alignment horizontal="center" vertical="center" wrapText="1"/>
      <protection locked="0"/>
    </xf>
    <xf numFmtId="2" fontId="0" fillId="0" borderId="31" xfId="0" applyNumberFormat="1" applyBorder="1" applyAlignment="1" applyProtection="1">
      <alignment horizontal="center" vertical="center"/>
    </xf>
    <xf numFmtId="0" fontId="0" fillId="0" borderId="64" xfId="0"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2" fontId="0" fillId="0" borderId="0" xfId="0" applyNumberFormat="1" applyBorder="1" applyAlignment="1" applyProtection="1">
      <alignment horizontal="center" shrinkToFit="1"/>
    </xf>
    <xf numFmtId="0" fontId="6" fillId="0" borderId="10" xfId="0" applyFont="1" applyFill="1" applyBorder="1" applyAlignment="1" applyProtection="1">
      <alignment vertical="center"/>
    </xf>
    <xf numFmtId="0" fontId="6" fillId="0" borderId="15" xfId="0" applyFont="1" applyFill="1" applyBorder="1" applyAlignment="1" applyProtection="1">
      <alignment vertical="center"/>
    </xf>
    <xf numFmtId="0" fontId="6" fillId="0" borderId="12" xfId="0" applyFont="1" applyBorder="1" applyAlignment="1" applyProtection="1">
      <alignment horizontal="left" vertical="center"/>
    </xf>
    <xf numFmtId="0" fontId="6" fillId="0" borderId="43" xfId="0" applyFont="1" applyFill="1" applyBorder="1" applyAlignment="1" applyProtection="1">
      <alignment vertical="center"/>
    </xf>
    <xf numFmtId="0" fontId="6" fillId="0" borderId="12" xfId="0" applyFont="1" applyFill="1" applyBorder="1" applyAlignment="1" applyProtection="1">
      <alignment vertical="center"/>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2" fontId="0" fillId="0" borderId="0" xfId="0" applyNumberFormat="1" applyBorder="1" applyAlignment="1" applyProtection="1">
      <alignment horizontal="center" vertical="center"/>
    </xf>
    <xf numFmtId="166" fontId="14" fillId="0" borderId="0" xfId="3" applyNumberFormat="1" applyFont="1" applyBorder="1" applyAlignment="1" applyProtection="1">
      <alignment horizontal="center"/>
    </xf>
    <xf numFmtId="0" fontId="2" fillId="0" borderId="0" xfId="0" applyFont="1" applyFill="1" applyBorder="1" applyAlignment="1" applyProtection="1">
      <alignment horizontal="center" vertical="center" wrapText="1"/>
    </xf>
    <xf numFmtId="2" fontId="0" fillId="0" borderId="26" xfId="0" applyNumberFormat="1" applyBorder="1" applyAlignment="1" applyProtection="1">
      <alignment horizontal="center" vertical="center"/>
    </xf>
    <xf numFmtId="2" fontId="0" fillId="0" borderId="95" xfId="0" applyNumberFormat="1" applyBorder="1" applyAlignment="1" applyProtection="1">
      <alignment horizontal="center" vertical="center"/>
    </xf>
    <xf numFmtId="165" fontId="0" fillId="0" borderId="73" xfId="0" applyNumberFormat="1" applyBorder="1" applyAlignment="1" applyProtection="1">
      <alignment horizontal="center"/>
    </xf>
    <xf numFmtId="2" fontId="12" fillId="0" borderId="73" xfId="0" applyNumberFormat="1" applyFont="1" applyBorder="1" applyAlignment="1" applyProtection="1">
      <alignment horizontal="center"/>
    </xf>
    <xf numFmtId="166" fontId="14" fillId="0" borderId="74" xfId="3" applyNumberFormat="1" applyFont="1" applyBorder="1" applyAlignment="1" applyProtection="1">
      <alignment horizontal="center"/>
    </xf>
    <xf numFmtId="2" fontId="0" fillId="0" borderId="0" xfId="0" applyNumberFormat="1" applyBorder="1" applyAlignment="1" applyProtection="1">
      <alignment horizontal="left" shrinkToFit="1"/>
    </xf>
    <xf numFmtId="2" fontId="11" fillId="0" borderId="96" xfId="0" applyNumberFormat="1" applyFont="1" applyFill="1" applyBorder="1" applyAlignment="1" applyProtection="1">
      <alignment horizontal="center"/>
    </xf>
    <xf numFmtId="0" fontId="11" fillId="0" borderId="96" xfId="0" applyFont="1" applyFill="1" applyBorder="1" applyAlignment="1" applyProtection="1">
      <alignment horizontal="center"/>
    </xf>
    <xf numFmtId="0" fontId="0" fillId="0" borderId="94" xfId="0" applyBorder="1" applyAlignment="1" applyProtection="1">
      <alignment horizontal="center" vertical="center" wrapText="1"/>
    </xf>
    <xf numFmtId="164" fontId="24" fillId="0" borderId="97" xfId="0" applyNumberFormat="1" applyFont="1" applyFill="1" applyBorder="1" applyAlignment="1" applyProtection="1">
      <alignment horizontal="center" vertical="center"/>
    </xf>
    <xf numFmtId="164" fontId="24" fillId="0" borderId="24" xfId="0" applyNumberFormat="1" applyFont="1" applyFill="1" applyBorder="1" applyAlignment="1" applyProtection="1">
      <alignment horizontal="center" vertical="center"/>
    </xf>
    <xf numFmtId="164" fontId="24" fillId="0" borderId="98" xfId="0" applyNumberFormat="1" applyFont="1" applyFill="1" applyBorder="1" applyAlignment="1" applyProtection="1">
      <alignment horizontal="center" vertical="center"/>
    </xf>
    <xf numFmtId="0" fontId="0" fillId="0" borderId="34" xfId="0" applyBorder="1" applyAlignment="1" applyProtection="1">
      <alignment horizontal="center" vertical="center" wrapText="1"/>
    </xf>
    <xf numFmtId="164" fontId="24" fillId="0" borderId="34" xfId="0" applyNumberFormat="1" applyFont="1" applyFill="1" applyBorder="1" applyAlignment="1" applyProtection="1">
      <alignment horizontal="center" vertical="center"/>
    </xf>
    <xf numFmtId="0" fontId="28" fillId="0" borderId="0" xfId="0" applyFont="1" applyAlignment="1" applyProtection="1">
      <alignment horizontal="left"/>
    </xf>
    <xf numFmtId="0" fontId="32" fillId="5" borderId="0" xfId="0" applyFont="1" applyFill="1" applyBorder="1" applyAlignment="1" applyProtection="1"/>
    <xf numFmtId="0" fontId="2" fillId="6" borderId="7" xfId="0" applyFont="1" applyFill="1" applyBorder="1" applyAlignment="1" applyProtection="1">
      <alignment horizontal="center" vertical="center" wrapText="1"/>
    </xf>
    <xf numFmtId="0" fontId="30" fillId="6" borderId="5" xfId="0" applyFont="1" applyFill="1" applyBorder="1" applyAlignment="1" applyProtection="1">
      <alignment horizontal="center" wrapText="1"/>
    </xf>
    <xf numFmtId="0" fontId="31" fillId="6" borderId="6" xfId="0" applyFont="1" applyFill="1" applyBorder="1" applyAlignment="1" applyProtection="1">
      <alignment horizontal="center" wrapText="1"/>
    </xf>
    <xf numFmtId="0" fontId="30" fillId="6" borderId="6" xfId="0" applyFont="1" applyFill="1" applyBorder="1" applyAlignment="1" applyProtection="1">
      <alignment horizontal="center" wrapText="1"/>
    </xf>
    <xf numFmtId="0" fontId="30" fillId="6" borderId="6" xfId="0" applyFont="1" applyFill="1" applyBorder="1" applyAlignment="1" applyProtection="1">
      <alignment horizontal="center" vertical="center" wrapText="1"/>
    </xf>
    <xf numFmtId="2" fontId="0" fillId="4" borderId="37" xfId="0" applyNumberFormat="1" applyFill="1" applyBorder="1" applyAlignment="1" applyProtection="1">
      <alignment horizontal="center" vertical="center"/>
    </xf>
    <xf numFmtId="2" fontId="0" fillId="4" borderId="18" xfId="0" applyNumberFormat="1" applyFill="1" applyBorder="1" applyAlignment="1" applyProtection="1">
      <alignment horizontal="center" vertical="center"/>
    </xf>
    <xf numFmtId="2" fontId="0" fillId="4" borderId="2" xfId="0" applyNumberFormat="1" applyFill="1" applyBorder="1" applyAlignment="1" applyProtection="1">
      <alignment horizontal="center" vertical="center"/>
    </xf>
    <xf numFmtId="0" fontId="0" fillId="3" borderId="22" xfId="0" applyNumberFormat="1" applyFill="1" applyBorder="1" applyAlignment="1" applyProtection="1">
      <alignment horizontal="center" vertical="center" wrapText="1"/>
    </xf>
    <xf numFmtId="49" fontId="10" fillId="0" borderId="79" xfId="0" applyNumberFormat="1" applyFont="1" applyFill="1" applyBorder="1" applyAlignment="1" applyProtection="1">
      <alignment horizontal="center"/>
    </xf>
    <xf numFmtId="49" fontId="10" fillId="0" borderId="80" xfId="0" applyNumberFormat="1" applyFont="1" applyFill="1" applyBorder="1" applyAlignment="1" applyProtection="1">
      <alignment horizontal="center"/>
    </xf>
    <xf numFmtId="49" fontId="10" fillId="0" borderId="82" xfId="0" applyNumberFormat="1" applyFont="1" applyFill="1" applyBorder="1" applyAlignment="1" applyProtection="1">
      <alignment horizontal="center"/>
    </xf>
    <xf numFmtId="49" fontId="10" fillId="0" borderId="83" xfId="0" applyNumberFormat="1" applyFont="1" applyFill="1" applyBorder="1" applyAlignment="1" applyProtection="1">
      <alignment horizontal="center"/>
    </xf>
    <xf numFmtId="49" fontId="10" fillId="0" borderId="55" xfId="0" applyNumberFormat="1" applyFont="1" applyFill="1" applyBorder="1" applyAlignment="1" applyProtection="1">
      <alignment horizontal="center"/>
    </xf>
    <xf numFmtId="49" fontId="10" fillId="0" borderId="56" xfId="0" applyNumberFormat="1" applyFont="1" applyFill="1" applyBorder="1" applyAlignment="1" applyProtection="1">
      <alignment horizontal="center"/>
    </xf>
    <xf numFmtId="49" fontId="10" fillId="0" borderId="27" xfId="0" applyNumberFormat="1" applyFont="1" applyFill="1" applyBorder="1" applyAlignment="1" applyProtection="1">
      <alignment horizontal="center"/>
    </xf>
    <xf numFmtId="49" fontId="10" fillId="0" borderId="61" xfId="0" applyNumberFormat="1" applyFont="1" applyFill="1" applyBorder="1" applyAlignment="1" applyProtection="1">
      <alignment horizontal="center"/>
    </xf>
    <xf numFmtId="0" fontId="11" fillId="0" borderId="79" xfId="0" applyFont="1" applyFill="1" applyBorder="1" applyAlignment="1" applyProtection="1">
      <alignment horizontal="center"/>
    </xf>
    <xf numFmtId="0" fontId="11" fillId="0" borderId="25" xfId="0" applyFont="1" applyFill="1" applyBorder="1" applyAlignment="1" applyProtection="1">
      <alignment horizontal="center"/>
    </xf>
    <xf numFmtId="0" fontId="11" fillId="0" borderId="82" xfId="0" applyFont="1" applyFill="1" applyBorder="1" applyAlignment="1" applyProtection="1">
      <alignment horizontal="center"/>
    </xf>
    <xf numFmtId="0" fontId="11" fillId="0" borderId="30" xfId="0" applyFont="1" applyFill="1" applyBorder="1" applyAlignment="1" applyProtection="1">
      <alignment horizontal="center"/>
    </xf>
    <xf numFmtId="0" fontId="11" fillId="0" borderId="55" xfId="0" applyFont="1" applyFill="1" applyBorder="1" applyAlignment="1" applyProtection="1">
      <alignment horizontal="center"/>
    </xf>
    <xf numFmtId="0" fontId="11" fillId="0" borderId="76" xfId="0" applyFont="1" applyFill="1" applyBorder="1" applyAlignment="1" applyProtection="1">
      <alignment horizontal="center"/>
    </xf>
    <xf numFmtId="0" fontId="11" fillId="0" borderId="56" xfId="0" applyFont="1" applyFill="1" applyBorder="1" applyAlignment="1" applyProtection="1">
      <alignment horizontal="center"/>
    </xf>
    <xf numFmtId="0" fontId="11" fillId="0" borderId="83" xfId="0" applyFont="1" applyFill="1" applyBorder="1" applyAlignment="1" applyProtection="1">
      <alignment horizontal="center"/>
    </xf>
    <xf numFmtId="0" fontId="11" fillId="0" borderId="82" xfId="0" applyFont="1" applyFill="1" applyBorder="1" applyAlignment="1" applyProtection="1">
      <alignment horizontal="center" wrapText="1"/>
    </xf>
    <xf numFmtId="0" fontId="11" fillId="0" borderId="30" xfId="0" applyFont="1" applyFill="1" applyBorder="1" applyAlignment="1" applyProtection="1">
      <alignment horizontal="center" wrapText="1"/>
    </xf>
    <xf numFmtId="0" fontId="31" fillId="6" borderId="43" xfId="0" applyFont="1" applyFill="1" applyBorder="1" applyAlignment="1" applyProtection="1">
      <alignment horizontal="center"/>
    </xf>
    <xf numFmtId="0" fontId="31" fillId="6" borderId="12" xfId="0" applyFont="1" applyFill="1" applyBorder="1" applyAlignment="1" applyProtection="1">
      <alignment horizontal="center"/>
    </xf>
    <xf numFmtId="0" fontId="2" fillId="6" borderId="64" xfId="0"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2" fillId="6" borderId="65" xfId="0" applyFont="1" applyFill="1" applyBorder="1" applyAlignment="1" applyProtection="1">
      <alignment horizontal="center" vertical="center" wrapText="1"/>
    </xf>
    <xf numFmtId="0" fontId="31" fillId="6" borderId="43" xfId="0" applyFont="1" applyFill="1" applyBorder="1" applyAlignment="1" applyProtection="1">
      <alignment horizontal="center" wrapText="1"/>
    </xf>
    <xf numFmtId="0" fontId="31" fillId="6" borderId="65" xfId="0" applyFont="1" applyFill="1" applyBorder="1" applyAlignment="1" applyProtection="1">
      <alignment horizont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61" xfId="0" applyFont="1" applyBorder="1" applyAlignment="1">
      <alignment horizontal="center" vertical="center"/>
    </xf>
    <xf numFmtId="0" fontId="9" fillId="0" borderId="35" xfId="0" applyFont="1" applyBorder="1" applyAlignment="1" applyProtection="1">
      <alignment horizontal="center" vertical="center" wrapText="1"/>
    </xf>
    <xf numFmtId="0" fontId="9" fillId="0" borderId="7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15" fillId="0" borderId="28" xfId="0" applyFont="1" applyBorder="1" applyAlignment="1" applyProtection="1">
      <alignment horizontal="center"/>
    </xf>
    <xf numFmtId="0" fontId="29" fillId="6" borderId="10" xfId="0" applyFont="1" applyFill="1" applyBorder="1" applyAlignment="1" applyProtection="1">
      <alignment horizontal="center"/>
    </xf>
    <xf numFmtId="0" fontId="29" fillId="6" borderId="13" xfId="0" applyFont="1" applyFill="1" applyBorder="1" applyAlignment="1" applyProtection="1">
      <alignment horizontal="center"/>
    </xf>
    <xf numFmtId="0" fontId="29" fillId="6" borderId="7" xfId="0" applyFont="1" applyFill="1" applyBorder="1" applyAlignment="1" applyProtection="1">
      <alignment horizontal="center"/>
    </xf>
    <xf numFmtId="0" fontId="28" fillId="6" borderId="12" xfId="0" applyFont="1" applyFill="1" applyBorder="1" applyAlignment="1" applyProtection="1">
      <alignment horizontal="center"/>
    </xf>
    <xf numFmtId="0" fontId="28" fillId="6" borderId="65" xfId="0" applyFont="1" applyFill="1" applyBorder="1" applyAlignment="1" applyProtection="1">
      <alignment horizontal="center"/>
    </xf>
    <xf numFmtId="0" fontId="11" fillId="0" borderId="86" xfId="0" applyFont="1" applyFill="1" applyBorder="1" applyAlignment="1" applyProtection="1">
      <alignment horizontal="center"/>
    </xf>
    <xf numFmtId="0" fontId="0" fillId="0" borderId="66"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99"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85" xfId="0" applyBorder="1" applyAlignment="1" applyProtection="1">
      <alignment horizontal="center" vertical="center" wrapText="1"/>
    </xf>
    <xf numFmtId="0" fontId="11" fillId="0" borderId="22" xfId="0" applyFont="1" applyFill="1" applyBorder="1" applyAlignment="1" applyProtection="1">
      <alignment horizontal="center"/>
    </xf>
    <xf numFmtId="0" fontId="11" fillId="0" borderId="21" xfId="0" applyFont="1" applyFill="1" applyBorder="1" applyAlignment="1" applyProtection="1">
      <alignment horizontal="center"/>
    </xf>
    <xf numFmtId="0" fontId="11" fillId="0" borderId="80" xfId="0" applyFont="1" applyFill="1" applyBorder="1" applyAlignment="1" applyProtection="1">
      <alignment horizontal="center"/>
    </xf>
    <xf numFmtId="0" fontId="0" fillId="0" borderId="0" xfId="0" applyBorder="1" applyAlignment="1" applyProtection="1">
      <alignment horizontal="left" vertical="top" wrapText="1"/>
    </xf>
    <xf numFmtId="0" fontId="0" fillId="0" borderId="2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42" xfId="0" applyBorder="1" applyAlignment="1" applyProtection="1">
      <alignment horizontal="center" vertical="center" wrapText="1"/>
    </xf>
    <xf numFmtId="37" fontId="3" fillId="0" borderId="72" xfId="1" applyNumberFormat="1" applyFont="1" applyBorder="1" applyAlignment="1" applyProtection="1">
      <alignment horizontal="center" vertical="center"/>
    </xf>
    <xf numFmtId="37" fontId="3" fillId="0" borderId="73" xfId="1" applyNumberFormat="1" applyFont="1" applyBorder="1" applyAlignment="1" applyProtection="1">
      <alignment horizontal="center" vertical="center"/>
    </xf>
    <xf numFmtId="37" fontId="3" fillId="0" borderId="74" xfId="1" applyNumberFormat="1" applyFont="1" applyBorder="1" applyAlignment="1" applyProtection="1">
      <alignment horizontal="center" vertical="center"/>
    </xf>
    <xf numFmtId="0" fontId="31" fillId="6" borderId="35" xfId="0" applyFont="1" applyFill="1" applyBorder="1" applyAlignment="1" applyProtection="1">
      <alignment horizontal="center" wrapText="1"/>
    </xf>
    <xf numFmtId="0" fontId="31" fillId="6" borderId="77" xfId="0" applyFont="1" applyFill="1" applyBorder="1" applyAlignment="1" applyProtection="1">
      <alignment horizontal="center" wrapText="1"/>
    </xf>
    <xf numFmtId="0" fontId="31" fillId="6" borderId="36" xfId="0" applyFont="1" applyFill="1" applyBorder="1" applyAlignment="1" applyProtection="1">
      <alignment horizontal="center" wrapText="1"/>
    </xf>
    <xf numFmtId="0" fontId="0" fillId="0" borderId="64" xfId="0" applyBorder="1" applyAlignment="1" applyProtection="1">
      <alignment horizontal="center" vertical="center" wrapText="1"/>
    </xf>
    <xf numFmtId="0" fontId="0" fillId="0" borderId="65" xfId="0" applyBorder="1" applyAlignment="1" applyProtection="1">
      <alignment horizontal="center" vertical="center" wrapText="1"/>
    </xf>
    <xf numFmtId="0" fontId="11" fillId="0" borderId="7" xfId="0" applyFont="1" applyFill="1" applyBorder="1" applyAlignment="1" applyProtection="1">
      <alignment horizontal="center"/>
    </xf>
    <xf numFmtId="0" fontId="11" fillId="0" borderId="65" xfId="0" applyFont="1" applyFill="1" applyBorder="1" applyAlignment="1" applyProtection="1">
      <alignment horizontal="center"/>
    </xf>
    <xf numFmtId="0" fontId="5" fillId="0" borderId="22" xfId="0" applyNumberFormat="1" applyFont="1" applyFill="1" applyBorder="1" applyAlignment="1" applyProtection="1">
      <alignment horizontal="left" vertical="center"/>
    </xf>
    <xf numFmtId="0" fontId="5" fillId="0" borderId="76" xfId="0" applyNumberFormat="1" applyFont="1" applyFill="1" applyBorder="1" applyAlignment="1" applyProtection="1">
      <alignment horizontal="left" vertical="center"/>
    </xf>
    <xf numFmtId="0" fontId="5" fillId="0" borderId="56" xfId="0" applyNumberFormat="1" applyFont="1" applyFill="1" applyBorder="1" applyAlignment="1" applyProtection="1">
      <alignment horizontal="left" vertical="center"/>
    </xf>
    <xf numFmtId="0" fontId="5" fillId="0" borderId="86" xfId="0" applyNumberFormat="1" applyFont="1" applyFill="1" applyBorder="1" applyAlignment="1" applyProtection="1">
      <alignment horizontal="left" vertical="center"/>
    </xf>
    <xf numFmtId="0" fontId="5" fillId="0" borderId="30" xfId="0" applyNumberFormat="1" applyFont="1" applyFill="1" applyBorder="1" applyAlignment="1" applyProtection="1">
      <alignment horizontal="left" vertical="center"/>
    </xf>
    <xf numFmtId="0" fontId="5" fillId="0" borderId="83" xfId="0" applyNumberFormat="1" applyFont="1" applyFill="1" applyBorder="1" applyAlignment="1" applyProtection="1">
      <alignment horizontal="left" vertical="center"/>
    </xf>
    <xf numFmtId="0" fontId="3" fillId="0" borderId="5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0" fillId="0" borderId="64" xfId="0" applyBorder="1" applyAlignment="1" applyProtection="1">
      <alignment horizontal="center" vertical="center"/>
    </xf>
    <xf numFmtId="0" fontId="0" fillId="0" borderId="65" xfId="0" applyBorder="1" applyAlignment="1" applyProtection="1">
      <alignment horizontal="center" vertical="center"/>
    </xf>
    <xf numFmtId="0" fontId="4" fillId="0" borderId="55" xfId="0" applyFont="1" applyBorder="1" applyAlignment="1" applyProtection="1">
      <alignment horizontal="left" vertical="center"/>
    </xf>
    <xf numFmtId="0" fontId="4" fillId="0" borderId="54" xfId="0" applyFont="1" applyBorder="1" applyAlignment="1" applyProtection="1">
      <alignment horizontal="left" vertical="center"/>
    </xf>
    <xf numFmtId="0" fontId="4" fillId="0" borderId="82" xfId="0" applyFont="1" applyBorder="1" applyAlignment="1" applyProtection="1">
      <alignment horizontal="left" vertical="center" wrapText="1"/>
    </xf>
    <xf numFmtId="0" fontId="4" fillId="0" borderId="33" xfId="0" applyFont="1" applyBorder="1" applyAlignment="1" applyProtection="1">
      <alignment horizontal="left" vertical="center" wrapText="1"/>
    </xf>
    <xf numFmtId="0" fontId="23" fillId="0" borderId="70" xfId="0" applyFont="1" applyBorder="1" applyAlignment="1" applyProtection="1">
      <alignment horizontal="center" vertical="center" wrapText="1"/>
    </xf>
    <xf numFmtId="0" fontId="23" fillId="0" borderId="58" xfId="0" applyFont="1" applyBorder="1" applyAlignment="1" applyProtection="1">
      <alignment horizontal="center" vertical="center" wrapText="1"/>
    </xf>
    <xf numFmtId="0" fontId="23" fillId="0" borderId="62"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73" xfId="0" applyFont="1" applyBorder="1" applyAlignment="1" applyProtection="1">
      <alignment horizontal="center" vertical="center" wrapText="1"/>
    </xf>
    <xf numFmtId="0" fontId="23" fillId="0" borderId="68"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0" fillId="0" borderId="57" xfId="0"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63" xfId="0"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xf>
    <xf numFmtId="0" fontId="2" fillId="6" borderId="75" xfId="0" applyFont="1" applyFill="1" applyBorder="1" applyAlignment="1" applyProtection="1">
      <alignment horizontal="center" vertical="center"/>
    </xf>
    <xf numFmtId="0" fontId="4" fillId="0" borderId="82" xfId="0" applyFont="1" applyBorder="1" applyAlignment="1" applyProtection="1">
      <alignment horizontal="left" vertical="center"/>
    </xf>
    <xf numFmtId="0" fontId="4" fillId="0" borderId="33" xfId="0" applyFont="1" applyBorder="1" applyAlignment="1" applyProtection="1">
      <alignment horizontal="left" vertical="center"/>
    </xf>
    <xf numFmtId="0" fontId="0" fillId="0" borderId="59" xfId="0" applyBorder="1" applyAlignment="1" applyProtection="1">
      <alignment horizontal="center" vertical="center" wrapText="1"/>
    </xf>
    <xf numFmtId="0" fontId="0" fillId="0" borderId="61" xfId="0" applyBorder="1" applyAlignment="1" applyProtection="1">
      <alignment horizontal="center" vertical="center" wrapText="1"/>
    </xf>
    <xf numFmtId="0" fontId="2" fillId="6" borderId="12" xfId="0" applyFont="1" applyFill="1" applyBorder="1" applyAlignment="1" applyProtection="1">
      <alignment horizontal="center" vertical="center"/>
    </xf>
    <xf numFmtId="0" fontId="2" fillId="6" borderId="67" xfId="0" applyFont="1" applyFill="1" applyBorder="1" applyAlignment="1" applyProtection="1">
      <alignment horizontal="center" vertical="center"/>
    </xf>
    <xf numFmtId="0" fontId="2" fillId="6" borderId="37" xfId="0" applyFont="1" applyFill="1" applyBorder="1" applyAlignment="1" applyProtection="1">
      <alignment horizontal="center" vertical="center"/>
    </xf>
    <xf numFmtId="0" fontId="2" fillId="6" borderId="23" xfId="0" applyFont="1" applyFill="1" applyBorder="1" applyAlignment="1" applyProtection="1">
      <alignment horizontal="center" vertical="center"/>
    </xf>
    <xf numFmtId="37" fontId="3" fillId="0" borderId="4" xfId="1" applyNumberFormat="1" applyFont="1" applyBorder="1" applyAlignment="1" applyProtection="1">
      <alignment horizontal="center" vertical="center"/>
    </xf>
    <xf numFmtId="37" fontId="3" fillId="0" borderId="69" xfId="1" applyNumberFormat="1" applyFont="1" applyBorder="1" applyAlignment="1" applyProtection="1">
      <alignment horizontal="center" vertical="center"/>
    </xf>
    <xf numFmtId="0" fontId="2" fillId="6" borderId="65" xfId="0" applyFont="1" applyFill="1" applyBorder="1" applyAlignment="1" applyProtection="1">
      <alignment horizontal="center" vertical="center"/>
    </xf>
    <xf numFmtId="37" fontId="3" fillId="0" borderId="36" xfId="1" applyNumberFormat="1" applyFont="1" applyBorder="1" applyAlignment="1" applyProtection="1">
      <alignment horizontal="center" vertical="center"/>
    </xf>
    <xf numFmtId="37" fontId="3" fillId="0" borderId="0" xfId="1" applyNumberFormat="1" applyFont="1" applyBorder="1" applyAlignment="1" applyProtection="1">
      <alignment horizontal="center" vertical="center"/>
    </xf>
    <xf numFmtId="37" fontId="3" fillId="0" borderId="39" xfId="1" applyNumberFormat="1" applyFont="1" applyBorder="1" applyAlignment="1" applyProtection="1">
      <alignment horizontal="center" vertical="center"/>
    </xf>
    <xf numFmtId="0" fontId="0" fillId="0" borderId="70" xfId="0" applyBorder="1" applyAlignment="1" applyProtection="1">
      <alignment horizontal="center" vertical="center" wrapText="1"/>
    </xf>
    <xf numFmtId="0" fontId="0" fillId="0" borderId="71" xfId="0" applyBorder="1" applyAlignment="1" applyProtection="1">
      <alignment horizontal="center" vertical="center" wrapText="1"/>
    </xf>
    <xf numFmtId="2" fontId="18" fillId="0" borderId="50" xfId="0" applyNumberFormat="1" applyFont="1" applyBorder="1" applyAlignment="1" applyProtection="1">
      <alignment horizontal="center" vertical="center" wrapText="1"/>
    </xf>
    <xf numFmtId="2" fontId="18" fillId="0" borderId="77" xfId="0" applyNumberFormat="1" applyFont="1" applyBorder="1" applyAlignment="1" applyProtection="1">
      <alignment horizontal="center" vertical="center" wrapText="1"/>
    </xf>
    <xf numFmtId="2" fontId="18" fillId="0" borderId="34" xfId="0" applyNumberFormat="1" applyFont="1" applyBorder="1" applyAlignment="1" applyProtection="1">
      <alignment horizontal="center" vertical="center" wrapText="1"/>
    </xf>
    <xf numFmtId="2" fontId="18" fillId="0" borderId="4" xfId="0" applyNumberFormat="1" applyFont="1" applyBorder="1" applyAlignment="1" applyProtection="1">
      <alignment horizontal="center" vertical="center" wrapText="1"/>
    </xf>
    <xf numFmtId="0" fontId="2" fillId="6" borderId="43" xfId="0" applyFont="1" applyFill="1" applyBorder="1" applyAlignment="1" applyProtection="1">
      <alignment horizontal="center" vertical="center" wrapText="1"/>
    </xf>
    <xf numFmtId="0" fontId="11" fillId="0" borderId="43" xfId="0" applyFont="1" applyFill="1" applyBorder="1" applyAlignment="1" applyProtection="1">
      <alignment horizontal="center" wrapText="1"/>
    </xf>
    <xf numFmtId="0" fontId="11" fillId="0" borderId="12" xfId="0" applyFont="1" applyFill="1" applyBorder="1" applyAlignment="1" applyProtection="1">
      <alignment horizontal="center" wrapText="1"/>
    </xf>
    <xf numFmtId="0" fontId="11" fillId="0" borderId="15" xfId="0" applyFont="1" applyFill="1" applyBorder="1" applyAlignment="1" applyProtection="1">
      <alignment horizontal="center" wrapText="1"/>
    </xf>
    <xf numFmtId="0" fontId="11" fillId="0" borderId="12" xfId="0" applyFont="1" applyFill="1" applyBorder="1" applyAlignment="1" applyProtection="1">
      <alignment horizontal="center"/>
    </xf>
    <xf numFmtId="0" fontId="11" fillId="0" borderId="35"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91"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92"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0" borderId="28"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0" fontId="11" fillId="0" borderId="15" xfId="0" applyFont="1" applyFill="1" applyBorder="1" applyAlignment="1" applyProtection="1">
      <alignment horizontal="center"/>
    </xf>
    <xf numFmtId="0" fontId="4" fillId="0" borderId="79"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79" xfId="0" applyFont="1" applyBorder="1" applyAlignment="1" applyProtection="1">
      <alignment horizontal="left" vertical="center"/>
    </xf>
    <xf numFmtId="0" fontId="4" fillId="0" borderId="29" xfId="0" applyFont="1" applyBorder="1" applyAlignment="1" applyProtection="1">
      <alignment horizontal="left" vertical="center"/>
    </xf>
    <xf numFmtId="0" fontId="5" fillId="3" borderId="22" xfId="0" applyNumberFormat="1" applyFont="1" applyFill="1" applyBorder="1" applyAlignment="1" applyProtection="1">
      <alignment horizontal="center" vertical="center"/>
      <protection locked="0"/>
    </xf>
    <xf numFmtId="0" fontId="5" fillId="3" borderId="76" xfId="0" applyNumberFormat="1" applyFont="1" applyFill="1" applyBorder="1" applyAlignment="1" applyProtection="1">
      <alignment horizontal="center" vertical="center"/>
      <protection locked="0"/>
    </xf>
    <xf numFmtId="0" fontId="5" fillId="3" borderId="56" xfId="0" applyNumberFormat="1" applyFont="1" applyFill="1" applyBorder="1" applyAlignment="1" applyProtection="1">
      <alignment horizontal="center" vertical="center"/>
      <protection locked="0"/>
    </xf>
    <xf numFmtId="0" fontId="5" fillId="3" borderId="21" xfId="0" applyNumberFormat="1" applyFont="1" applyFill="1" applyBorder="1" applyAlignment="1" applyProtection="1">
      <alignment horizontal="center" vertical="center"/>
      <protection locked="0"/>
    </xf>
    <xf numFmtId="0" fontId="5" fillId="3" borderId="25" xfId="0" applyNumberFormat="1" applyFont="1" applyFill="1" applyBorder="1" applyAlignment="1" applyProtection="1">
      <alignment horizontal="center" vertical="center"/>
      <protection locked="0"/>
    </xf>
    <xf numFmtId="0" fontId="5" fillId="3" borderId="80" xfId="0" applyNumberFormat="1" applyFont="1" applyFill="1" applyBorder="1" applyAlignment="1" applyProtection="1">
      <alignment horizontal="center" vertical="center"/>
      <protection locked="0"/>
    </xf>
    <xf numFmtId="0" fontId="5" fillId="3" borderId="86" xfId="0" applyNumberFormat="1" applyFont="1" applyFill="1" applyBorder="1" applyAlignment="1" applyProtection="1">
      <alignment horizontal="center" vertical="center"/>
      <protection locked="0"/>
    </xf>
    <xf numFmtId="0" fontId="5" fillId="3" borderId="30" xfId="0" applyNumberFormat="1" applyFont="1" applyFill="1" applyBorder="1" applyAlignment="1" applyProtection="1">
      <alignment horizontal="center" vertical="center"/>
      <protection locked="0"/>
    </xf>
    <xf numFmtId="0" fontId="5" fillId="3" borderId="83" xfId="0" applyNumberFormat="1" applyFont="1" applyFill="1" applyBorder="1" applyAlignment="1" applyProtection="1">
      <alignment horizontal="center" vertical="center"/>
      <protection locked="0"/>
    </xf>
    <xf numFmtId="0" fontId="1" fillId="0" borderId="70" xfId="0" applyFont="1" applyBorder="1" applyAlignment="1" applyProtection="1">
      <alignment horizontal="center" vertical="center" wrapText="1"/>
    </xf>
    <xf numFmtId="0" fontId="1" fillId="0" borderId="58" xfId="0" applyFont="1" applyBorder="1" applyAlignment="1" applyProtection="1">
      <alignment horizontal="center" vertical="center" wrapText="1"/>
    </xf>
    <xf numFmtId="0" fontId="1" fillId="0" borderId="62" xfId="0" applyFont="1" applyBorder="1" applyAlignment="1" applyProtection="1">
      <alignment horizontal="center" vertical="center" wrapText="1"/>
    </xf>
    <xf numFmtId="0" fontId="1" fillId="0" borderId="71"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0" fontId="2" fillId="6" borderId="75" xfId="0" applyFont="1" applyFill="1" applyBorder="1" applyAlignment="1" applyProtection="1">
      <alignment horizontal="center" vertical="center" wrapText="1"/>
    </xf>
    <xf numFmtId="0" fontId="30" fillId="6" borderId="43" xfId="0" applyFont="1" applyFill="1" applyBorder="1" applyAlignment="1" applyProtection="1">
      <alignment horizontal="center" wrapText="1"/>
    </xf>
    <xf numFmtId="0" fontId="30" fillId="6" borderId="12" xfId="0" applyFont="1" applyFill="1" applyBorder="1" applyAlignment="1" applyProtection="1">
      <alignment horizontal="center" wrapText="1"/>
    </xf>
    <xf numFmtId="0" fontId="30" fillId="6" borderId="65" xfId="0" applyFont="1" applyFill="1" applyBorder="1" applyAlignment="1" applyProtection="1">
      <alignment horizontal="center" wrapText="1"/>
    </xf>
    <xf numFmtId="0" fontId="31" fillId="6" borderId="12" xfId="0" applyFont="1" applyFill="1" applyBorder="1" applyAlignment="1" applyProtection="1">
      <alignment horizontal="center" wrapText="1"/>
    </xf>
  </cellXfs>
  <cellStyles count="4">
    <cellStyle name="Comma" xfId="1" builtinId="3"/>
    <cellStyle name="Hyperlink" xfId="2" builtinId="8"/>
    <cellStyle name="Normal" xfId="0" builtinId="0"/>
    <cellStyle name="Percent" xfId="3" builtinId="5"/>
  </cellStyles>
  <dxfs count="158">
    <dxf>
      <font>
        <color theme="0"/>
      </font>
      <fill>
        <patternFill>
          <bgColor rgb="FFFF0000"/>
        </patternFill>
      </fill>
    </dxf>
    <dxf>
      <numFmt numFmtId="1" formatCode="0"/>
    </dxf>
    <dxf>
      <fill>
        <patternFill>
          <bgColor rgb="FFFFC000"/>
        </patternFill>
      </fill>
    </dxf>
    <dxf>
      <fill>
        <patternFill>
          <bgColor rgb="FFFFFF00"/>
        </patternFill>
      </fill>
    </dxf>
    <dxf>
      <font>
        <b/>
        <i val="0"/>
        <color theme="0"/>
      </font>
      <fill>
        <patternFill>
          <bgColor rgb="FF008E40"/>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bgColor rgb="FFFFFF00"/>
        </patternFill>
      </fill>
    </dxf>
    <dxf>
      <font>
        <b/>
        <i val="0"/>
        <color theme="0"/>
      </font>
      <fill>
        <patternFill>
          <bgColor rgb="FF008E40"/>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numFmt numFmtId="1" formatCode="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008E40"/>
        </patternFill>
      </fill>
    </dxf>
    <dxf>
      <font>
        <color theme="0"/>
      </font>
      <fill>
        <patternFill>
          <bgColor rgb="FF003C71"/>
        </patternFill>
      </fill>
    </dxf>
    <dxf>
      <font>
        <b/>
        <i val="0"/>
        <color theme="0"/>
      </font>
      <fill>
        <patternFill>
          <bgColor rgb="FF008E40"/>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
      <fill>
        <patternFill patternType="solid">
          <bgColor rgb="FF81DEFF"/>
        </patternFill>
      </fill>
    </dxf>
  </dxfs>
  <tableStyles count="0" defaultTableStyle="TableStyleMedium9" defaultPivotStyle="PivotStyleLight16"/>
  <colors>
    <mruColors>
      <color rgb="FF008E40"/>
      <color rgb="FF204C2E"/>
      <color rgb="FF275D38"/>
      <color rgb="FF81DEFF"/>
      <color rgb="FF00B050"/>
      <color rgb="FF003C71"/>
      <color rgb="FFDFD7B7"/>
      <color rgb="FF2B673E"/>
      <color rgb="FFCFC493"/>
      <color rgb="FFFFBC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38100</xdr:colOff>
      <xdr:row>0</xdr:row>
      <xdr:rowOff>10160</xdr:rowOff>
    </xdr:from>
    <xdr:to>
      <xdr:col>34</xdr:col>
      <xdr:colOff>0</xdr:colOff>
      <xdr:row>10</xdr:row>
      <xdr:rowOff>292099</xdr:rowOff>
    </xdr:to>
    <xdr:sp macro="" textlink="">
      <xdr:nvSpPr>
        <xdr:cNvPr id="1305" name="TextBox 1">
          <a:extLst>
            <a:ext uri="{FF2B5EF4-FFF2-40B4-BE49-F238E27FC236}">
              <a16:creationId xmlns:a16="http://schemas.microsoft.com/office/drawing/2014/main" id="{00000000-0008-0000-0000-000019050000}"/>
            </a:ext>
          </a:extLst>
        </xdr:cNvPr>
        <xdr:cNvSpPr txBox="1">
          <a:spLocks noChangeArrowheads="1"/>
        </xdr:cNvSpPr>
      </xdr:nvSpPr>
      <xdr:spPr bwMode="auto">
        <a:xfrm>
          <a:off x="8064500" y="10160"/>
          <a:ext cx="15760700" cy="3329939"/>
        </a:xfrm>
        <a:prstGeom prst="rect">
          <a:avLst/>
        </a:prstGeom>
        <a:solidFill>
          <a:srgbClr val="FFFFFF"/>
        </a:solidFill>
        <a:ln w="22225" cmpd="dbl">
          <a:solidFill>
            <a:srgbClr val="000000"/>
          </a:solidFill>
          <a:miter lim="800000"/>
          <a:headEnd/>
          <a:tailEnd/>
        </a:ln>
      </xdr:spPr>
      <xdr:txBody>
        <a:bodyPr vertOverflow="clip" wrap="square" lIns="36576" tIns="36576" rIns="0" bIns="0" anchor="t" upright="1"/>
        <a:lstStyle/>
        <a:p>
          <a:pPr algn="l" rtl="0">
            <a:defRPr sz="1000"/>
          </a:pPr>
          <a:r>
            <a:rPr lang="en-US" sz="1600" b="1" i="0" u="sng" strike="noStrike" baseline="0">
              <a:solidFill>
                <a:srgbClr val="000000"/>
              </a:solidFill>
              <a:latin typeface="Calibri"/>
            </a:rPr>
            <a:t>Instructions</a:t>
          </a:r>
        </a:p>
        <a:p>
          <a:pPr algn="l" rtl="0">
            <a:defRPr sz="1000"/>
          </a:pPr>
          <a:r>
            <a:rPr lang="en-US" sz="1400" b="0" i="0" u="none" strike="noStrike" baseline="0">
              <a:solidFill>
                <a:srgbClr val="000000"/>
              </a:solidFill>
              <a:latin typeface="Calibri"/>
            </a:rPr>
            <a:t>1.  Input cells are in </a:t>
          </a:r>
          <a:r>
            <a:rPr lang="en-US" sz="1400" b="1" i="0" u="none" strike="noStrike" baseline="0">
              <a:solidFill>
                <a:srgbClr val="81DEFF"/>
              </a:solidFill>
              <a:latin typeface="Calibri"/>
            </a:rPr>
            <a:t>Blue</a:t>
          </a:r>
          <a:r>
            <a:rPr lang="en-US" sz="1400" b="0" i="0" u="none" strike="noStrike" baseline="0">
              <a:solidFill>
                <a:srgbClr val="000000"/>
              </a:solidFill>
              <a:latin typeface="Calibri"/>
            </a:rPr>
            <a:t>. User description cells are in </a:t>
          </a:r>
          <a:r>
            <a:rPr lang="en-US" sz="1400" b="0" i="0" u="none" strike="noStrike" baseline="0">
              <a:solidFill>
                <a:srgbClr val="DFD7B7"/>
              </a:solidFill>
              <a:latin typeface="Calibri"/>
            </a:rPr>
            <a:t>Tan</a:t>
          </a:r>
          <a:r>
            <a:rPr lang="en-US" sz="1400" b="0" i="0" u="none" strike="noStrike" baseline="0">
              <a:solidFill>
                <a:srgbClr val="000000"/>
              </a:solidFill>
              <a:latin typeface="Calibri"/>
            </a:rPr>
            <a:t>. Structure IDs and descriptions used should be consistent with design plans and stormwater report for clarity.</a:t>
          </a:r>
        </a:p>
        <a:p>
          <a:pPr algn="l" rtl="0">
            <a:defRPr sz="1000"/>
          </a:pPr>
          <a:r>
            <a:rPr lang="en-US" sz="1400" b="0" i="0" u="none" strike="noStrike" baseline="0">
              <a:solidFill>
                <a:srgbClr val="000000"/>
              </a:solidFill>
              <a:latin typeface="Calibri"/>
            </a:rPr>
            <a:t>2.  Break the site into subareas by soil type and land use combinations. </a:t>
          </a:r>
        </a:p>
        <a:p>
          <a:pPr algn="l" rtl="0">
            <a:defRPr sz="1000"/>
          </a:pPr>
          <a:r>
            <a:rPr lang="en-US" sz="1400" b="0" i="0" u="none" strike="noStrike" baseline="0">
              <a:solidFill>
                <a:srgbClr val="000000"/>
              </a:solidFill>
              <a:latin typeface="Calibri"/>
            </a:rPr>
            <a:t>3.  Assign a code to each subarea per the Lookup Table below and input the code into column C.  Descriptions can be entered in c</a:t>
          </a:r>
          <a:r>
            <a:rPr lang="en-US" sz="1400" b="0" i="0" u="none" strike="noStrike" baseline="0">
              <a:solidFill>
                <a:srgbClr val="000000"/>
              </a:solidFill>
              <a:latin typeface="+mn-lt"/>
            </a:rPr>
            <a:t>olumn B. </a:t>
          </a:r>
          <a:r>
            <a:rPr lang="en-US" sz="1400" b="0" i="0" baseline="0">
              <a:effectLst/>
              <a:latin typeface="+mn-lt"/>
              <a:ea typeface="+mn-ea"/>
              <a:cs typeface="+mn-cs"/>
            </a:rPr>
            <a:t>Input the surface area of each subarea in column D, toggling cell D18 for square feet or acres as appropriate for the size of the site.</a:t>
          </a:r>
          <a:endParaRPr lang="en-US" sz="1400" b="0" i="0" u="none" strike="noStrike" baseline="0">
            <a:solidFill>
              <a:srgbClr val="000000"/>
            </a:solidFill>
            <a:latin typeface="+mn-lt"/>
          </a:endParaRPr>
        </a:p>
        <a:p>
          <a:pPr algn="l" rtl="0">
            <a:defRPr sz="1000"/>
          </a:pPr>
          <a:r>
            <a:rPr lang="en-US" sz="1400" b="0" i="0" u="none" strike="noStrike" baseline="0">
              <a:solidFill>
                <a:srgbClr val="000000"/>
              </a:solidFill>
              <a:latin typeface="Calibri"/>
            </a:rPr>
            <a:t>4.  Input the modified land use for each subarea per the proposed built condition. Also input the actual surface area of any GIP itself in this column. Rv credit is given for the actual area of the GIP, so that additional downstream treatment should not be shown unless there is another downstream practice installed in series (i.e. GIPs should not be shown as treating themselves).</a:t>
          </a:r>
        </a:p>
        <a:p>
          <a:pPr algn="l" rtl="0">
            <a:defRPr sz="1000"/>
          </a:pPr>
          <a:r>
            <a:rPr lang="en-US" sz="1400" b="0" i="0" u="none" strike="noStrike" baseline="0">
              <a:solidFill>
                <a:srgbClr val="000000"/>
              </a:solidFill>
              <a:latin typeface="Calibri"/>
            </a:rPr>
            <a:t>5.  Input code from Lookup Table below into column K for any intrinsic GIPs to be used for the first tier of treatments.</a:t>
          </a:r>
        </a:p>
        <a:p>
          <a:pPr algn="l" rtl="0">
            <a:defRPr sz="1000"/>
          </a:pPr>
          <a:r>
            <a:rPr lang="en-US" sz="1400" b="0" i="0" u="none" strike="noStrike" baseline="0">
              <a:solidFill>
                <a:srgbClr val="000000"/>
              </a:solidFill>
              <a:latin typeface="Calibri"/>
            </a:rPr>
            <a:t>6.  Input additional treatment code as desired into column N for any structural GIPs to be used for treatment. If subarea is for a BMP itself, leave the additional treatment code blank.</a:t>
          </a:r>
        </a:p>
        <a:p>
          <a:pPr algn="l" rtl="0">
            <a:defRPr sz="1000"/>
          </a:pPr>
          <a:r>
            <a:rPr lang="en-US" sz="1400" b="0" i="0" u="none" strike="noStrike" baseline="0">
              <a:solidFill>
                <a:srgbClr val="000000"/>
              </a:solidFill>
              <a:latin typeface="Calibri"/>
            </a:rPr>
            <a:t>7.  Adjust until you reach 80% volume reduction or greater and weighted Rv of 0.20 or less (% Removal and Weighted Rv cells turn green if these goals are met).</a:t>
          </a:r>
        </a:p>
        <a:p>
          <a:pPr algn="l" rtl="0">
            <a:defRPr sz="1000"/>
          </a:pPr>
          <a:r>
            <a:rPr lang="en-US" sz="1400" b="0" i="0" u="none" strike="noStrike" baseline="0">
              <a:solidFill>
                <a:srgbClr val="000000"/>
              </a:solidFill>
              <a:latin typeface="Calibri"/>
            </a:rPr>
            <a:t>8.  If 80% volume removal and weighted Rv of 0.20 or less is not reached, and it has been decided that GIPs in series is an option, use Steps 3a to place GIPs in series.  The respective treatment volumes are calculated in columns S and Y. These volumes in Step 3a are separate from GIPs upstream. Column AE will display the treatment volume for any GIP itself entered as a subarea in column G.</a:t>
          </a:r>
        </a:p>
        <a:p>
          <a:pPr algn="l" rtl="0">
            <a:defRPr sz="1000"/>
          </a:pPr>
          <a:r>
            <a:rPr lang="en-US" sz="1400" b="0" i="0" u="none" strike="noStrike" baseline="0">
              <a:solidFill>
                <a:srgbClr val="000000"/>
              </a:solidFill>
              <a:latin typeface="Calibri"/>
            </a:rPr>
            <a:t>9.  When using GIPs in series the user will look to the Weighted Rv and % Volume Removal in the last column for which GIPs are entered for confirmation that % volume removal and Rv goals have been met.</a:t>
          </a:r>
        </a:p>
        <a:p>
          <a:pPr algn="l" rtl="0">
            <a:defRPr sz="1000"/>
          </a:pPr>
          <a:r>
            <a:rPr lang="en-US" sz="1400" b="1" i="0" u="none" strike="noStrike" baseline="0">
              <a:solidFill>
                <a:srgbClr val="000000"/>
              </a:solidFill>
              <a:latin typeface="Calibri"/>
            </a:rPr>
            <a:t>Note: The formulas used in this spreadsheet have been left visible to enable the user to see what is being calculated. Any errors noted should be reported to the COF Engineering Department for correction in the base spreadsheet. Any attempt to modify or overwrite the formulas used herein will void the results and may be considered grounds for rejection of the submittal.</a:t>
          </a:r>
        </a:p>
        <a:p>
          <a:pPr algn="l" rtl="0">
            <a:defRPr sz="1000"/>
          </a:pPr>
          <a:r>
            <a:rPr lang="en-US" sz="1100" b="0" i="0" u="none" strike="noStrike" baseline="0">
              <a:solidFill>
                <a:srgbClr val="000000"/>
              </a:solidFill>
              <a:latin typeface="Calibri"/>
            </a:rPr>
            <a:t> </a:t>
          </a:r>
        </a:p>
      </xdr:txBody>
    </xdr:sp>
    <xdr:clientData/>
  </xdr:twoCellAnchor>
  <xdr:twoCellAnchor>
    <xdr:from>
      <xdr:col>47</xdr:col>
      <xdr:colOff>200024</xdr:colOff>
      <xdr:row>3</xdr:row>
      <xdr:rowOff>9525</xdr:rowOff>
    </xdr:from>
    <xdr:to>
      <xdr:col>72</xdr:col>
      <xdr:colOff>444500</xdr:colOff>
      <xdr:row>13</xdr:row>
      <xdr:rowOff>228600</xdr:rowOff>
    </xdr:to>
    <xdr:sp macro="" textlink="">
      <xdr:nvSpPr>
        <xdr:cNvPr id="10" name="TextBox 3">
          <a:extLst>
            <a:ext uri="{FF2B5EF4-FFF2-40B4-BE49-F238E27FC236}">
              <a16:creationId xmlns:a16="http://schemas.microsoft.com/office/drawing/2014/main" id="{00000000-0008-0000-0000-00000A000000}"/>
            </a:ext>
          </a:extLst>
        </xdr:cNvPr>
        <xdr:cNvSpPr txBox="1">
          <a:spLocks noChangeArrowheads="1"/>
        </xdr:cNvSpPr>
      </xdr:nvSpPr>
      <xdr:spPr bwMode="auto">
        <a:xfrm>
          <a:off x="28648024" y="923925"/>
          <a:ext cx="15674976" cy="3267075"/>
        </a:xfrm>
        <a:prstGeom prst="rect">
          <a:avLst/>
        </a:prstGeom>
        <a:solidFill>
          <a:srgbClr val="FFFFFF"/>
        </a:solidFill>
        <a:ln w="22225" cmpd="dbl">
          <a:solidFill>
            <a:srgbClr val="000000"/>
          </a:solidFill>
          <a:miter lim="800000"/>
          <a:headEnd/>
          <a:tailEnd/>
        </a:ln>
      </xdr:spPr>
      <xdr:txBody>
        <a:bodyPr vertOverflow="clip" wrap="square" lIns="36576" tIns="36576" rIns="0" bIns="0" anchor="t" upright="1"/>
        <a:lstStyle/>
        <a:p>
          <a:pPr algn="l" rtl="0">
            <a:defRPr sz="1000"/>
          </a:pPr>
          <a:r>
            <a:rPr lang="en-US" sz="1600" b="1" i="0" u="sng" strike="noStrike" baseline="0">
              <a:solidFill>
                <a:srgbClr val="000000"/>
              </a:solidFill>
              <a:latin typeface="Calibri"/>
            </a:rPr>
            <a:t>Curve Number Instructions</a:t>
          </a:r>
        </a:p>
        <a:p>
          <a:pPr algn="l" rtl="0">
            <a:defRPr sz="1000"/>
          </a:pPr>
          <a:r>
            <a:rPr lang="en-US" sz="1600" b="0" i="0" u="none" strike="noStrike" baseline="0">
              <a:solidFill>
                <a:srgbClr val="000000"/>
              </a:solidFill>
              <a:latin typeface="Calibri"/>
            </a:rPr>
            <a:t>1.  </a:t>
          </a:r>
          <a:r>
            <a:rPr lang="en-US" sz="1400" b="0" i="0" u="none" strike="noStrike" baseline="0">
              <a:solidFill>
                <a:srgbClr val="000000"/>
              </a:solidFill>
              <a:latin typeface="Calibri"/>
            </a:rPr>
            <a:t>Enter the composite pre-development curve number (CN), to the left, for the watershed.</a:t>
          </a:r>
        </a:p>
        <a:p>
          <a:pPr algn="l" rtl="0">
            <a:defRPr sz="1000"/>
          </a:pPr>
          <a:r>
            <a:rPr lang="en-US" sz="1400" b="0" i="0" u="none" strike="noStrike" baseline="0">
              <a:solidFill>
                <a:srgbClr val="000000"/>
              </a:solidFill>
              <a:latin typeface="Calibri"/>
            </a:rPr>
            <a:t>2.  The tool automatically assigns curve numbers for each subarea by matching the land uses of Steps 1 and 1a to the appropriate curve numbers (see Land Use table).</a:t>
          </a:r>
        </a:p>
        <a:p>
          <a:pPr algn="l" rtl="0">
            <a:defRPr sz="1000"/>
          </a:pPr>
          <a:r>
            <a:rPr lang="en-US" sz="1400" b="0" i="0" u="none" strike="noStrike" baseline="0">
              <a:solidFill>
                <a:srgbClr val="000000"/>
              </a:solidFill>
              <a:latin typeface="Calibri"/>
            </a:rPr>
            <a:t>3.  Curve numbers are shown for both Step 1 and Step 1a in columns AP and AQ as well as the composite curve number for the site in line 61 of those columns.</a:t>
          </a:r>
        </a:p>
        <a:p>
          <a:pPr algn="l" rtl="0">
            <a:defRPr sz="1000"/>
          </a:pPr>
          <a:r>
            <a:rPr lang="en-US" sz="1400" b="0" i="0" u="none" strike="noStrike" baseline="0">
              <a:solidFill>
                <a:srgbClr val="000000"/>
              </a:solidFill>
              <a:latin typeface="Calibri"/>
            </a:rPr>
            <a:t>4.  The ratio of the </a:t>
          </a:r>
          <a:r>
            <a:rPr lang="en-US" sz="1400" b="1" i="0" u="none" strike="noStrike" baseline="0">
              <a:solidFill>
                <a:srgbClr val="000000"/>
              </a:solidFill>
              <a:latin typeface="Calibri"/>
            </a:rPr>
            <a:t>Tv provided/Tv required</a:t>
          </a:r>
          <a:r>
            <a:rPr lang="en-US" sz="1400" b="0" i="0" u="none" strike="noStrike" baseline="0">
              <a:solidFill>
                <a:srgbClr val="000000"/>
              </a:solidFill>
              <a:latin typeface="Calibri"/>
            </a:rPr>
            <a:t> for each GIP (as a %) is entered in column AY (e.g. if only required Tv is provided then this should be 100%, or if twice the required Tv is provided then this would be 200%). </a:t>
          </a:r>
        </a:p>
        <a:p>
          <a:pPr algn="l" rtl="0">
            <a:defRPr sz="1000"/>
          </a:pPr>
          <a:r>
            <a:rPr lang="en-US" sz="1400" b="0" i="0" u="none" strike="noStrike" baseline="0">
              <a:solidFill>
                <a:srgbClr val="000000"/>
              </a:solidFill>
              <a:latin typeface="Calibri"/>
            </a:rPr>
            <a:t>5.  Select the return period to be evaluated in </a:t>
          </a:r>
          <a:r>
            <a:rPr lang="en-US" sz="1400" b="1" i="0" u="none" strike="noStrike" baseline="0">
              <a:solidFill>
                <a:srgbClr val="000000"/>
              </a:solidFill>
              <a:latin typeface="Calibri"/>
            </a:rPr>
            <a:t>Cell AR16</a:t>
          </a:r>
          <a:r>
            <a:rPr lang="en-US" sz="1400" b="0" i="0" u="none" strike="noStrike" baseline="0">
              <a:solidFill>
                <a:srgbClr val="000000"/>
              </a:solidFill>
              <a:latin typeface="Calibri"/>
            </a:rPr>
            <a:t>.</a:t>
          </a:r>
        </a:p>
        <a:p>
          <a:pPr algn="l" rtl="0">
            <a:defRPr sz="1000"/>
          </a:pPr>
          <a:r>
            <a:rPr lang="en-US" sz="1400" b="0" i="0" u="none" strike="noStrike" baseline="0">
              <a:solidFill>
                <a:srgbClr val="000000"/>
              </a:solidFill>
              <a:latin typeface="Calibri"/>
            </a:rPr>
            <a:t>6.  Adjusted curve numbers for each subarea are shown in the table below in column </a:t>
          </a:r>
          <a:r>
            <a:rPr lang="en-US" sz="1400" b="1" i="0" u="none" strike="noStrike" baseline="0">
              <a:solidFill>
                <a:srgbClr val="000000"/>
              </a:solidFill>
              <a:latin typeface="Calibri"/>
            </a:rPr>
            <a:t>BC</a:t>
          </a:r>
          <a:r>
            <a:rPr lang="en-US" sz="1400" b="0" i="0" u="none" strike="noStrike" baseline="0">
              <a:solidFill>
                <a:srgbClr val="000000"/>
              </a:solidFill>
              <a:latin typeface="Calibri"/>
            </a:rPr>
            <a:t>, as well as the composite adjusted curve number in </a:t>
          </a:r>
          <a:r>
            <a:rPr lang="en-US" sz="1400" b="1" i="0" u="none" strike="noStrike" baseline="0">
              <a:solidFill>
                <a:srgbClr val="000000"/>
              </a:solidFill>
              <a:latin typeface="Calibri"/>
            </a:rPr>
            <a:t>Cell BC61</a:t>
          </a:r>
          <a:r>
            <a:rPr lang="en-US" sz="1400" b="0" i="0" u="none" strike="noStrike" baseline="0">
              <a:solidFill>
                <a:srgbClr val="000000"/>
              </a:solidFill>
              <a:latin typeface="Calibri"/>
            </a:rPr>
            <a:t>, for the rainfall selected. If this value is greater than the composite pre-development CN then </a:t>
          </a:r>
          <a:r>
            <a:rPr lang="en-US" sz="1400" b="1" i="0" u="none" strike="noStrike" baseline="0">
              <a:solidFill>
                <a:srgbClr val="000000"/>
              </a:solidFill>
              <a:latin typeface="Calibri"/>
            </a:rPr>
            <a:t>Cell BC62 </a:t>
          </a:r>
          <a:r>
            <a:rPr lang="en-US" sz="1400" b="0" i="0" u="none" strike="noStrike" baseline="0">
              <a:solidFill>
                <a:srgbClr val="000000"/>
              </a:solidFill>
              <a:latin typeface="Calibri"/>
            </a:rPr>
            <a:t>will state "Detention Required"</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b="0" i="0" u="none" strike="noStrike" baseline="0">
              <a:solidFill>
                <a:srgbClr val="000000"/>
              </a:solidFill>
              <a:latin typeface="Calibri"/>
            </a:rPr>
            <a:t>7.  This tool accountes for a 1-time capture and removal of the treatment volume (Tv) from the total runoff. The tool DOES NOT account for outflow through underdrains, infiltration rates, detention, or any other timed release or removal of stormwater runoff volume. The adjusted CN's below should not be utilized for dynamic modeling of stormwater systems where </a:t>
          </a:r>
        </a:p>
        <a:p>
          <a:pPr algn="l" rtl="0">
            <a:defRPr sz="1000"/>
          </a:pPr>
          <a:r>
            <a:rPr lang="en-US" sz="1400" b="0" i="0" u="none" strike="noStrike" baseline="0">
              <a:solidFill>
                <a:srgbClr val="000000"/>
              </a:solidFill>
              <a:latin typeface="Calibri"/>
            </a:rPr>
            <a:t>8.  Where these adjusted curve numbers are used in flood control design calculations, </a:t>
          </a:r>
          <a:r>
            <a:rPr lang="en-US" sz="1400" b="1" i="0" u="none" strike="noStrike" baseline="0">
              <a:solidFill>
                <a:srgbClr val="000000"/>
              </a:solidFill>
              <a:latin typeface="Calibri"/>
            </a:rPr>
            <a:t>each watershed/outfall must be calculated independently (with a separate spreadsheet)</a:t>
          </a:r>
          <a:r>
            <a:rPr lang="en-US" sz="1400" b="0" i="0" u="none" strike="noStrike" baseline="0">
              <a:solidFill>
                <a:srgbClr val="000000"/>
              </a:solidFill>
              <a:latin typeface="Calibri"/>
            </a:rPr>
            <a:t>.  If there are multiple watersheds for the project, then the composite pre-development curve number and composite adjusted curve number should be compared for each watershed to determine if detention is required for that watershed. "Over-detaining" in one watershed to compensate for increased runoff in another is not an allowable practice.</a:t>
          </a:r>
        </a:p>
        <a:p>
          <a:pPr algn="l" rtl="0">
            <a:defRPr sz="1000"/>
          </a:pPr>
          <a:r>
            <a:rPr lang="en-US" sz="1400" b="0" i="0" u="none" strike="noStrike" baseline="0">
              <a:solidFill>
                <a:srgbClr val="000000"/>
              </a:solidFill>
              <a:latin typeface="Calibri"/>
            </a:rPr>
            <a:t>9.  If there are proposed GIPs in series, use the 2nd table to calculate the additional reduction in CN.</a:t>
          </a:r>
        </a:p>
      </xdr:txBody>
    </xdr:sp>
    <xdr:clientData/>
  </xdr:twoCellAnchor>
  <xdr:twoCellAnchor>
    <xdr:from>
      <xdr:col>41</xdr:col>
      <xdr:colOff>177801</xdr:colOff>
      <xdr:row>68</xdr:row>
      <xdr:rowOff>63500</xdr:rowOff>
    </xdr:from>
    <xdr:to>
      <xdr:col>48</xdr:col>
      <xdr:colOff>254001</xdr:colOff>
      <xdr:row>78</xdr:row>
      <xdr:rowOff>257175</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27698701" y="21285200"/>
          <a:ext cx="4330700" cy="3317875"/>
          <a:chOff x="36331525" y="11102975"/>
          <a:chExt cx="5092792" cy="3317875"/>
        </a:xfrm>
      </xdr:grpSpPr>
      <xdr:sp macro="" textlink="">
        <xdr:nvSpPr>
          <xdr:cNvPr id="24" name="TextBox 3">
            <a:extLst>
              <a:ext uri="{FF2B5EF4-FFF2-40B4-BE49-F238E27FC236}">
                <a16:creationId xmlns:a16="http://schemas.microsoft.com/office/drawing/2014/main" id="{00000000-0008-0000-0000-000018000000}"/>
              </a:ext>
            </a:extLst>
          </xdr:cNvPr>
          <xdr:cNvSpPr txBox="1">
            <a:spLocks noChangeArrowheads="1"/>
          </xdr:cNvSpPr>
        </xdr:nvSpPr>
        <xdr:spPr bwMode="auto">
          <a:xfrm>
            <a:off x="36331525" y="11102975"/>
            <a:ext cx="5092792" cy="3317875"/>
          </a:xfrm>
          <a:prstGeom prst="rect">
            <a:avLst/>
          </a:prstGeom>
          <a:solidFill>
            <a:srgbClr val="FFFFFF"/>
          </a:solidFill>
          <a:ln w="22225" cmpd="dbl">
            <a:solidFill>
              <a:srgbClr val="000000"/>
            </a:solidFill>
            <a:miter lim="800000"/>
            <a:headEnd/>
            <a:tailEnd/>
          </a:ln>
        </xdr:spPr>
        <xdr:txBody>
          <a:bodyPr vertOverflow="clip" wrap="square" lIns="36576" tIns="36576" rIns="0" bIns="0" anchor="t" upright="1"/>
          <a:lstStyle/>
          <a:p>
            <a:pPr algn="r" rtl="0">
              <a:defRPr sz="1000"/>
            </a:pPr>
            <a:endParaRPr lang="en-US" sz="1600" b="1" i="0" u="none" strike="noStrike" baseline="0">
              <a:solidFill>
                <a:srgbClr val="000000"/>
              </a:solidFill>
              <a:latin typeface="Calibri"/>
            </a:endParaRPr>
          </a:p>
          <a:p>
            <a:pPr algn="r" rtl="0">
              <a:defRPr sz="1000"/>
            </a:pPr>
            <a:r>
              <a:rPr lang="en-US" sz="1600" b="1" i="0" u="none" strike="noStrike" baseline="0">
                <a:solidFill>
                  <a:srgbClr val="000000"/>
                </a:solidFill>
                <a:latin typeface="Calibri"/>
              </a:rPr>
              <a:t>Equation 3.6   </a:t>
            </a:r>
          </a:p>
          <a:p>
            <a:pPr algn="r" rtl="0">
              <a:defRPr sz="1000"/>
            </a:pPr>
            <a:endParaRPr lang="en-US" sz="1600" b="1" i="0" u="none" strike="noStrike" baseline="0">
              <a:solidFill>
                <a:srgbClr val="000000"/>
              </a:solidFill>
              <a:latin typeface="Calibri"/>
            </a:endParaRPr>
          </a:p>
          <a:p>
            <a:pPr algn="r" rtl="0">
              <a:defRPr sz="1000"/>
            </a:pPr>
            <a:endParaRPr lang="en-US" sz="1600" b="1" i="0" u="none" strike="noStrike" baseline="0">
              <a:solidFill>
                <a:srgbClr val="000000"/>
              </a:solidFill>
              <a:latin typeface="Calibri"/>
            </a:endParaRPr>
          </a:p>
          <a:p>
            <a:pPr algn="r" rtl="0">
              <a:defRPr sz="1000"/>
            </a:pPr>
            <a:r>
              <a:rPr lang="en-US" sz="1600" b="1" i="0" u="none" strike="noStrike" baseline="0">
                <a:solidFill>
                  <a:srgbClr val="000000"/>
                </a:solidFill>
                <a:latin typeface="Calibri"/>
              </a:rPr>
              <a:t>Equation 3.7 </a:t>
            </a:r>
          </a:p>
          <a:p>
            <a:pPr algn="r" rtl="0">
              <a:defRPr sz="1000"/>
            </a:pPr>
            <a:endParaRPr lang="en-US" sz="1000" b="1" i="0" u="none" strike="noStrike" baseline="0">
              <a:solidFill>
                <a:srgbClr val="000000"/>
              </a:solidFill>
              <a:latin typeface="Calibri"/>
            </a:endParaRPr>
          </a:p>
          <a:p>
            <a:pPr algn="r" rtl="0">
              <a:defRPr sz="1000"/>
            </a:pPr>
            <a:endParaRPr lang="en-US" sz="1000" b="1" i="0" u="none" strike="noStrike" baseline="0">
              <a:solidFill>
                <a:srgbClr val="000000"/>
              </a:solidFill>
              <a:latin typeface="Calibri"/>
            </a:endParaRPr>
          </a:p>
          <a:p>
            <a:pPr algn="r" rtl="0">
              <a:defRPr sz="1000"/>
            </a:pPr>
            <a:endParaRPr lang="en-US" sz="1200" b="1" i="0" u="none" strike="noStrike" baseline="0">
              <a:solidFill>
                <a:srgbClr val="000000"/>
              </a:solidFill>
              <a:latin typeface="Calibri"/>
            </a:endParaRPr>
          </a:p>
          <a:p>
            <a:pPr algn="r" rtl="0">
              <a:defRPr sz="1000"/>
            </a:pPr>
            <a:endParaRPr lang="en-US" sz="1600" b="1" i="0" u="none" strike="noStrike" baseline="0">
              <a:solidFill>
                <a:srgbClr val="000000"/>
              </a:solidFill>
              <a:latin typeface="Calibri"/>
            </a:endParaRPr>
          </a:p>
          <a:p>
            <a:pPr algn="r" rtl="0">
              <a:defRPr sz="1000"/>
            </a:pPr>
            <a:endParaRPr lang="en-US" sz="1600" b="1" i="0" u="none" strike="noStrike" baseline="0">
              <a:solidFill>
                <a:srgbClr val="000000"/>
              </a:solidFill>
              <a:latin typeface="Calibri"/>
            </a:endParaRPr>
          </a:p>
          <a:p>
            <a:pPr algn="r" rtl="0">
              <a:defRPr sz="1000"/>
            </a:pPr>
            <a:r>
              <a:rPr lang="en-US" sz="1600" b="1" i="0" u="none" strike="noStrike" baseline="0">
                <a:solidFill>
                  <a:srgbClr val="000000"/>
                </a:solidFill>
                <a:latin typeface="Calibri"/>
              </a:rPr>
              <a:t>Equation 3.8 </a:t>
            </a:r>
          </a:p>
        </xdr:txBody>
      </xdr:sp>
      <xdr:pic>
        <xdr:nvPicPr>
          <xdr:cNvPr id="25" name="Picture 285">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6864925" y="11331575"/>
            <a:ext cx="2847975" cy="403225"/>
          </a:xfrm>
          <a:prstGeom prst="rect">
            <a:avLst/>
          </a:prstGeom>
          <a:noFill/>
          <a:ln w="9525">
            <a:noFill/>
            <a:miter lim="800000"/>
            <a:headEnd/>
            <a:tailEnd/>
          </a:ln>
        </xdr:spPr>
      </xdr:pic>
      <xdr:pic>
        <xdr:nvPicPr>
          <xdr:cNvPr id="26" name="Picture 286">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7484050" y="12150725"/>
            <a:ext cx="1600200" cy="333375"/>
          </a:xfrm>
          <a:prstGeom prst="rect">
            <a:avLst/>
          </a:prstGeom>
          <a:noFill/>
          <a:ln w="9525">
            <a:noFill/>
            <a:miter lim="800000"/>
            <a:headEnd/>
            <a:tailEnd/>
          </a:ln>
        </xdr:spPr>
      </xdr:pic>
      <xdr:pic>
        <xdr:nvPicPr>
          <xdr:cNvPr id="27" name="Picture 287">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36417250" y="13617575"/>
            <a:ext cx="3676650" cy="581025"/>
          </a:xfrm>
          <a:prstGeom prst="rect">
            <a:avLst/>
          </a:prstGeom>
          <a:noFill/>
          <a:ln w="9525">
            <a:noFill/>
            <a:miter lim="800000"/>
            <a:headEnd/>
            <a:tailEnd/>
          </a:ln>
        </xdr:spPr>
      </xdr:pic>
      <xdr:sp macro="" textlink="">
        <xdr:nvSpPr>
          <xdr:cNvPr id="28" name="TextBox 3">
            <a:extLst>
              <a:ext uri="{FF2B5EF4-FFF2-40B4-BE49-F238E27FC236}">
                <a16:creationId xmlns:a16="http://schemas.microsoft.com/office/drawing/2014/main" id="{00000000-0008-0000-0000-00001C000000}"/>
              </a:ext>
            </a:extLst>
          </xdr:cNvPr>
          <xdr:cNvSpPr txBox="1">
            <a:spLocks noChangeArrowheads="1"/>
          </xdr:cNvSpPr>
        </xdr:nvSpPr>
        <xdr:spPr bwMode="auto">
          <a:xfrm>
            <a:off x="36636325" y="12760325"/>
            <a:ext cx="4457700" cy="577850"/>
          </a:xfrm>
          <a:prstGeom prst="rect">
            <a:avLst/>
          </a:prstGeom>
          <a:noFill/>
          <a:ln w="22225" cmpd="dbl">
            <a:noFill/>
            <a:miter lim="800000"/>
            <a:headEnd/>
            <a:tailEnd/>
          </a:ln>
        </xdr:spPr>
        <xdr:txBody>
          <a:bodyPr vertOverflow="clip" wrap="square" lIns="36576" tIns="36576" rIns="0" bIns="0" anchor="t" upright="1"/>
          <a:lstStyle/>
          <a:p>
            <a:pPr algn="ctr" rtl="0">
              <a:defRPr sz="1000"/>
            </a:pPr>
            <a:r>
              <a:rPr lang="en-US" sz="1200" b="0" i="0" u="none" strike="noStrike" baseline="0">
                <a:solidFill>
                  <a:srgbClr val="000000"/>
                </a:solidFill>
                <a:latin typeface="Calibri"/>
              </a:rPr>
              <a:t>Equation 3.8 provides a method to calculated the modified curve number once the Qadj is found.</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135"/>
  <sheetViews>
    <sheetView tabSelected="1" zoomScale="75" zoomScaleNormal="75" zoomScaleSheetLayoutView="75" workbookViewId="0">
      <selection activeCell="D18" sqref="D18"/>
    </sheetView>
  </sheetViews>
  <sheetFormatPr defaultColWidth="8.85546875" defaultRowHeight="24" customHeight="1" x14ac:dyDescent="0.2"/>
  <cols>
    <col min="1" max="1" width="11.140625" style="26" customWidth="1"/>
    <col min="2" max="2" width="18.140625" style="26" customWidth="1"/>
    <col min="3" max="3" width="9.85546875" style="26" customWidth="1"/>
    <col min="4" max="4" width="8.28515625" style="26" customWidth="1"/>
    <col min="5" max="5" width="6.28515625" style="26" hidden="1" customWidth="1"/>
    <col min="6" max="6" width="9.7109375" style="26" customWidth="1"/>
    <col min="7" max="7" width="4.42578125" style="26" customWidth="1"/>
    <col min="8" max="8" width="11.28515625" style="26" customWidth="1"/>
    <col min="9" max="9" width="18.140625" style="26" customWidth="1"/>
    <col min="10" max="10" width="9.85546875" style="26" customWidth="1"/>
    <col min="11" max="11" width="9.42578125" style="26" customWidth="1"/>
    <col min="12" max="12" width="9.5703125" style="26" hidden="1" customWidth="1"/>
    <col min="13" max="13" width="9.7109375" style="26" customWidth="1"/>
    <col min="14" max="16" width="9.85546875" style="26" customWidth="1"/>
    <col min="17" max="17" width="10.28515625" style="26" customWidth="1"/>
    <col min="18" max="18" width="9.7109375" style="26" customWidth="1"/>
    <col min="19" max="19" width="10.7109375" style="26" customWidth="1"/>
    <col min="20" max="20" width="12" style="26" customWidth="1"/>
    <col min="21" max="21" width="11.140625" style="26" customWidth="1"/>
    <col min="22" max="22" width="12.7109375" style="26" customWidth="1"/>
    <col min="23" max="23" width="9.85546875" style="26" customWidth="1"/>
    <col min="24" max="24" width="9.5703125" style="26" bestFit="1" customWidth="1"/>
    <col min="25" max="25" width="10.7109375" style="26" customWidth="1"/>
    <col min="26" max="26" width="12" style="26" customWidth="1"/>
    <col min="27" max="27" width="10.7109375" style="26" customWidth="1"/>
    <col min="28" max="28" width="12.7109375" style="26" customWidth="1"/>
    <col min="29" max="29" width="9.85546875" style="26" customWidth="1"/>
    <col min="30" max="30" width="9.42578125" style="26" customWidth="1"/>
    <col min="31" max="31" width="10.5703125" style="26" customWidth="1"/>
    <col min="32" max="32" width="11.85546875" style="26" customWidth="1"/>
    <col min="33" max="33" width="10.5703125" style="26" customWidth="1"/>
    <col min="34" max="34" width="12.7109375" style="26" customWidth="1"/>
    <col min="35" max="35" width="9.28515625" style="27" customWidth="1"/>
    <col min="36" max="41" width="9.28515625" style="26" customWidth="1"/>
    <col min="42" max="42" width="8.85546875" style="26"/>
    <col min="43" max="43" width="9.28515625" style="26" customWidth="1"/>
    <col min="44" max="44" width="8.85546875" style="26"/>
    <col min="45" max="45" width="11" style="26" bestFit="1" customWidth="1"/>
    <col min="46" max="46" width="5.42578125" style="26" customWidth="1"/>
    <col min="47" max="47" width="8.85546875" style="26" customWidth="1"/>
    <col min="48" max="48" width="11" style="26" bestFit="1" customWidth="1"/>
    <col min="49" max="51" width="8.85546875" style="26"/>
    <col min="52" max="52" width="9.140625" style="26" customWidth="1"/>
    <col min="53" max="55" width="8.85546875" style="26"/>
    <col min="56" max="56" width="9.7109375" style="26" customWidth="1"/>
    <col min="57" max="57" width="8.85546875" style="26"/>
    <col min="58" max="58" width="9.85546875" style="26" customWidth="1"/>
    <col min="59" max="59" width="10" style="26" customWidth="1"/>
    <col min="60" max="60" width="8.85546875" style="26"/>
    <col min="61" max="61" width="9.42578125" style="26" bestFit="1" customWidth="1"/>
    <col min="62" max="64" width="8.85546875" style="26"/>
    <col min="65" max="65" width="9.140625" style="26" customWidth="1"/>
    <col min="66" max="68" width="8.85546875" style="26"/>
    <col min="69" max="69" width="9.85546875" style="26" customWidth="1"/>
    <col min="70" max="70" width="8.85546875" style="26"/>
    <col min="71" max="71" width="9.42578125" style="26" customWidth="1"/>
    <col min="72" max="72" width="9.5703125" style="26" customWidth="1"/>
    <col min="73" max="73" width="8.85546875" style="26" customWidth="1"/>
    <col min="74" max="74" width="9.42578125" style="26" bestFit="1" customWidth="1"/>
    <col min="75" max="77" width="8.85546875" style="26"/>
    <col min="78" max="78" width="9.140625" style="26" customWidth="1"/>
    <col min="79" max="83" width="8.85546875" style="26"/>
    <col min="84" max="84" width="9.42578125" style="26" customWidth="1"/>
    <col min="85" max="85" width="10.42578125" style="26" bestFit="1" customWidth="1"/>
    <col min="86" max="16384" width="8.85546875" style="26"/>
  </cols>
  <sheetData>
    <row r="1" spans="1:85" ht="24" customHeight="1" x14ac:dyDescent="0.2">
      <c r="A1" s="315" t="s">
        <v>0</v>
      </c>
      <c r="B1" s="316"/>
      <c r="C1" s="374"/>
      <c r="D1" s="375"/>
      <c r="E1" s="375"/>
      <c r="F1" s="375"/>
      <c r="G1" s="375"/>
      <c r="H1" s="375"/>
      <c r="I1" s="375"/>
      <c r="J1" s="375"/>
      <c r="K1" s="376"/>
      <c r="AF1" s="27"/>
      <c r="AI1" s="26"/>
      <c r="AP1" s="315" t="s">
        <v>0</v>
      </c>
      <c r="AQ1" s="316"/>
      <c r="AR1" s="305" t="str">
        <f>IF(C1="","",C1)</f>
        <v/>
      </c>
      <c r="AS1" s="306"/>
      <c r="AT1" s="306"/>
      <c r="AU1" s="306"/>
      <c r="AV1" s="306"/>
      <c r="AW1" s="307"/>
      <c r="AZ1" s="221" t="s">
        <v>20</v>
      </c>
    </row>
    <row r="2" spans="1:85" ht="24" customHeight="1" thickBot="1" x14ac:dyDescent="0.25">
      <c r="A2" s="370" t="s">
        <v>111</v>
      </c>
      <c r="B2" s="371"/>
      <c r="C2" s="377"/>
      <c r="D2" s="378"/>
      <c r="E2" s="378"/>
      <c r="F2" s="378"/>
      <c r="G2" s="378"/>
      <c r="H2" s="378"/>
      <c r="I2" s="378"/>
      <c r="J2" s="378"/>
      <c r="K2" s="379"/>
      <c r="AF2" s="27"/>
      <c r="AI2" s="26"/>
      <c r="AP2" s="317" t="s">
        <v>111</v>
      </c>
      <c r="AQ2" s="318"/>
      <c r="AR2" s="308" t="str">
        <f>IF(C2="","",C2)</f>
        <v/>
      </c>
      <c r="AS2" s="309"/>
      <c r="AT2" s="309"/>
      <c r="AU2" s="309"/>
      <c r="AV2" s="309"/>
      <c r="AW2" s="310"/>
      <c r="AZ2" s="221" t="s">
        <v>148</v>
      </c>
    </row>
    <row r="3" spans="1:85" ht="24" customHeight="1" thickBot="1" x14ac:dyDescent="0.3">
      <c r="A3" s="372" t="s">
        <v>112</v>
      </c>
      <c r="B3" s="373"/>
      <c r="C3" s="377"/>
      <c r="D3" s="378"/>
      <c r="E3" s="378"/>
      <c r="F3" s="378"/>
      <c r="G3" s="378"/>
      <c r="H3" s="378"/>
      <c r="I3" s="378"/>
      <c r="J3" s="378"/>
      <c r="K3" s="379"/>
      <c r="AF3" s="27"/>
      <c r="AI3" s="26"/>
      <c r="AP3" s="7"/>
      <c r="AQ3" s="7"/>
      <c r="AR3" s="7"/>
      <c r="AS3" s="28"/>
      <c r="AT3" s="29"/>
      <c r="AU3" s="29"/>
      <c r="AV3" s="29"/>
      <c r="AW3" s="29"/>
    </row>
    <row r="4" spans="1:85" ht="24" customHeight="1" x14ac:dyDescent="0.2">
      <c r="A4" s="372" t="s">
        <v>3</v>
      </c>
      <c r="B4" s="373"/>
      <c r="C4" s="377"/>
      <c r="D4" s="378"/>
      <c r="E4" s="378"/>
      <c r="F4" s="378"/>
      <c r="G4" s="378"/>
      <c r="H4" s="378"/>
      <c r="I4" s="378"/>
      <c r="J4" s="378"/>
      <c r="K4" s="379"/>
      <c r="AF4" s="27"/>
      <c r="AI4" s="26"/>
      <c r="AP4" s="311" t="s">
        <v>103</v>
      </c>
      <c r="AQ4" s="312"/>
    </row>
    <row r="5" spans="1:85" ht="24" customHeight="1" thickBot="1" x14ac:dyDescent="0.25">
      <c r="A5" s="335" t="s">
        <v>6</v>
      </c>
      <c r="B5" s="336"/>
      <c r="C5" s="380"/>
      <c r="D5" s="381"/>
      <c r="E5" s="381"/>
      <c r="F5" s="381"/>
      <c r="G5" s="381"/>
      <c r="H5" s="381"/>
      <c r="I5" s="381"/>
      <c r="J5" s="381"/>
      <c r="K5" s="382"/>
      <c r="AF5" s="27"/>
      <c r="AI5" s="26"/>
      <c r="AP5" s="30" t="s">
        <v>83</v>
      </c>
      <c r="AQ5" s="31" t="s">
        <v>84</v>
      </c>
    </row>
    <row r="6" spans="1:85" ht="24" customHeight="1" x14ac:dyDescent="0.25">
      <c r="A6" s="222" t="s">
        <v>180</v>
      </c>
      <c r="B6" s="2"/>
      <c r="C6" s="32"/>
      <c r="D6" s="32"/>
      <c r="E6" s="33"/>
      <c r="F6" s="33"/>
      <c r="G6" s="33"/>
      <c r="H6" s="33"/>
      <c r="I6" s="33"/>
      <c r="J6" s="33"/>
      <c r="AF6" s="27"/>
      <c r="AI6" s="26"/>
      <c r="AP6" s="34" t="s">
        <v>85</v>
      </c>
      <c r="AQ6" s="35">
        <v>3.68</v>
      </c>
    </row>
    <row r="7" spans="1:85" ht="24" customHeight="1" x14ac:dyDescent="0.25">
      <c r="A7" s="3"/>
      <c r="B7" s="3"/>
      <c r="C7" s="32"/>
      <c r="D7" s="32"/>
      <c r="E7" s="33"/>
      <c r="F7" s="33"/>
      <c r="G7" s="33"/>
      <c r="H7" s="33"/>
      <c r="I7" s="33"/>
      <c r="J7" s="33"/>
      <c r="AF7" s="27"/>
      <c r="AI7" s="26"/>
      <c r="AP7" s="36" t="s">
        <v>86</v>
      </c>
      <c r="AQ7" s="37">
        <v>4.4800000000000004</v>
      </c>
    </row>
    <row r="8" spans="1:85" ht="24" customHeight="1" x14ac:dyDescent="0.2">
      <c r="AF8" s="27"/>
      <c r="AI8" s="26"/>
      <c r="AP8" s="36" t="s">
        <v>87</v>
      </c>
      <c r="AQ8" s="37">
        <v>5.12</v>
      </c>
    </row>
    <row r="9" spans="1:85" ht="24" customHeight="1" x14ac:dyDescent="0.2">
      <c r="AF9" s="1"/>
      <c r="AI9" s="26"/>
      <c r="AP9" s="38" t="s">
        <v>88</v>
      </c>
      <c r="AQ9" s="37">
        <v>6.02</v>
      </c>
    </row>
    <row r="10" spans="1:85" ht="24" customHeight="1" thickBot="1" x14ac:dyDescent="0.25">
      <c r="AF10" s="27"/>
      <c r="AI10" s="26"/>
      <c r="AP10" s="36" t="s">
        <v>89</v>
      </c>
      <c r="AQ10" s="37">
        <v>6.75</v>
      </c>
    </row>
    <row r="11" spans="1:85" ht="24" customHeight="1" thickBot="1" x14ac:dyDescent="0.25">
      <c r="A11" s="197" t="s">
        <v>1</v>
      </c>
      <c r="B11" s="198"/>
      <c r="C11" s="171">
        <v>1</v>
      </c>
      <c r="D11" s="39" t="s">
        <v>2</v>
      </c>
      <c r="F11" s="40"/>
      <c r="AF11" s="27"/>
      <c r="AI11" s="26"/>
      <c r="AP11" s="41" t="s">
        <v>90</v>
      </c>
      <c r="AQ11" s="42">
        <v>7.51</v>
      </c>
    </row>
    <row r="12" spans="1:85" ht="24" customHeight="1" thickTop="1" x14ac:dyDescent="0.2">
      <c r="AC12" s="319" t="s">
        <v>118</v>
      </c>
      <c r="AD12" s="320"/>
      <c r="AE12" s="320"/>
      <c r="AF12" s="320"/>
      <c r="AG12" s="320"/>
      <c r="AH12" s="321"/>
    </row>
    <row r="13" spans="1:85" ht="24" customHeight="1" x14ac:dyDescent="0.2">
      <c r="AC13" s="322"/>
      <c r="AD13" s="323"/>
      <c r="AE13" s="323"/>
      <c r="AF13" s="323"/>
      <c r="AG13" s="323"/>
      <c r="AH13" s="324"/>
    </row>
    <row r="14" spans="1:85" ht="24" customHeight="1" thickBot="1" x14ac:dyDescent="0.3">
      <c r="A14" s="43" t="s">
        <v>78</v>
      </c>
      <c r="AC14" s="325"/>
      <c r="AD14" s="326"/>
      <c r="AE14" s="326"/>
      <c r="AF14" s="326"/>
      <c r="AG14" s="326"/>
      <c r="AH14" s="327"/>
    </row>
    <row r="15" spans="1:85" ht="33" customHeight="1" thickTop="1" thickBot="1" x14ac:dyDescent="0.25">
      <c r="A15" s="383" t="s">
        <v>179</v>
      </c>
      <c r="B15" s="384"/>
      <c r="C15" s="384"/>
      <c r="D15" s="384"/>
      <c r="E15" s="384"/>
      <c r="F15" s="385"/>
      <c r="G15" s="202"/>
      <c r="H15" s="349" t="s">
        <v>176</v>
      </c>
      <c r="I15" s="283"/>
      <c r="J15" s="283"/>
      <c r="K15" s="283"/>
      <c r="L15" s="283"/>
      <c r="M15" s="337"/>
      <c r="N15" s="282" t="s">
        <v>156</v>
      </c>
      <c r="O15" s="283"/>
      <c r="P15" s="337"/>
      <c r="Q15" s="282" t="s">
        <v>157</v>
      </c>
      <c r="R15" s="283"/>
      <c r="S15" s="283"/>
      <c r="T15" s="328" t="s">
        <v>161</v>
      </c>
      <c r="U15" s="283"/>
      <c r="V15" s="337"/>
      <c r="W15" s="283" t="s">
        <v>162</v>
      </c>
      <c r="X15" s="283"/>
      <c r="Y15" s="283"/>
      <c r="Z15" s="328" t="s">
        <v>163</v>
      </c>
      <c r="AA15" s="283"/>
      <c r="AB15" s="283"/>
      <c r="AC15" s="282" t="s">
        <v>164</v>
      </c>
      <c r="AD15" s="283"/>
      <c r="AE15" s="284"/>
      <c r="AF15" s="328" t="s">
        <v>165</v>
      </c>
      <c r="AG15" s="283"/>
      <c r="AH15" s="329"/>
      <c r="AI15" s="26"/>
      <c r="AR15" s="27"/>
      <c r="AS15" s="313" t="s">
        <v>82</v>
      </c>
      <c r="AT15" s="314"/>
      <c r="AU15" s="21" t="e">
        <f>AS61</f>
        <v>#DIV/0!</v>
      </c>
      <c r="AV15" s="291" t="str">
        <f>IF(_xlfn.ISFORMULA(AU15),"&lt;= Automatically calculated based on Original Land Use input in Column C. Input manually to override only if comparison to different pre-development conditions is desired.","=&gt; Manual Input")</f>
        <v>&lt;= Automatically calculated based on Original Land Use input in Column C. Input manually to override only if comparison to different pre-development conditions is desired.</v>
      </c>
      <c r="AW15" s="291"/>
      <c r="AX15" s="291"/>
      <c r="AY15" s="291"/>
      <c r="AZ15" s="291"/>
      <c r="BA15" s="291"/>
      <c r="BB15" s="291"/>
      <c r="BC15" s="291"/>
      <c r="BD15" s="291"/>
    </row>
    <row r="16" spans="1:85" ht="33" customHeight="1" thickBot="1" x14ac:dyDescent="0.3">
      <c r="A16" s="386"/>
      <c r="B16" s="387"/>
      <c r="C16" s="387"/>
      <c r="D16" s="387"/>
      <c r="E16" s="387"/>
      <c r="F16" s="388"/>
      <c r="G16" s="202"/>
      <c r="H16" s="350"/>
      <c r="I16" s="286"/>
      <c r="J16" s="286"/>
      <c r="K16" s="286"/>
      <c r="L16" s="286"/>
      <c r="M16" s="338"/>
      <c r="N16" s="285"/>
      <c r="O16" s="286"/>
      <c r="P16" s="338"/>
      <c r="Q16" s="285"/>
      <c r="R16" s="286"/>
      <c r="S16" s="286"/>
      <c r="T16" s="330"/>
      <c r="U16" s="286"/>
      <c r="V16" s="338"/>
      <c r="W16" s="286"/>
      <c r="X16" s="286"/>
      <c r="Y16" s="286"/>
      <c r="Z16" s="330"/>
      <c r="AA16" s="286"/>
      <c r="AB16" s="286"/>
      <c r="AC16" s="285"/>
      <c r="AD16" s="286"/>
      <c r="AE16" s="287"/>
      <c r="AF16" s="330"/>
      <c r="AG16" s="286"/>
      <c r="AH16" s="331"/>
      <c r="AI16" s="26"/>
      <c r="AS16" s="301" t="s">
        <v>104</v>
      </c>
      <c r="AT16" s="302"/>
      <c r="AU16" s="10" t="s">
        <v>90</v>
      </c>
      <c r="AV16" s="275" t="s">
        <v>171</v>
      </c>
      <c r="AW16" s="275"/>
      <c r="AX16" s="275"/>
      <c r="AY16" s="275"/>
      <c r="AZ16" s="275"/>
      <c r="BA16" s="275"/>
      <c r="BB16" s="275"/>
      <c r="BC16" s="275"/>
      <c r="BD16" s="275"/>
      <c r="BE16" s="275"/>
      <c r="BF16" s="275"/>
      <c r="BG16" s="275"/>
      <c r="BI16" s="275" t="s">
        <v>172</v>
      </c>
      <c r="BJ16" s="275"/>
      <c r="BK16" s="275"/>
      <c r="BL16" s="275"/>
      <c r="BM16" s="275"/>
      <c r="BN16" s="275"/>
      <c r="BO16" s="275"/>
      <c r="BP16" s="275"/>
      <c r="BQ16" s="275"/>
      <c r="BR16" s="275"/>
      <c r="BS16" s="275"/>
      <c r="BT16" s="275"/>
      <c r="BV16" s="275" t="s">
        <v>173</v>
      </c>
      <c r="BW16" s="275"/>
      <c r="BX16" s="275"/>
      <c r="BY16" s="275"/>
      <c r="BZ16" s="275"/>
      <c r="CA16" s="275"/>
      <c r="CB16" s="275"/>
      <c r="CC16" s="275"/>
      <c r="CD16" s="275"/>
      <c r="CE16" s="275"/>
      <c r="CF16" s="275"/>
      <c r="CG16" s="275"/>
    </row>
    <row r="17" spans="1:85" ht="24" customHeight="1" thickBot="1" x14ac:dyDescent="0.3">
      <c r="A17" s="252" t="s">
        <v>154</v>
      </c>
      <c r="B17" s="253"/>
      <c r="C17" s="253"/>
      <c r="D17" s="253"/>
      <c r="E17" s="253"/>
      <c r="F17" s="389"/>
      <c r="G17" s="206"/>
      <c r="H17" s="252" t="s">
        <v>155</v>
      </c>
      <c r="I17" s="253"/>
      <c r="J17" s="253"/>
      <c r="K17" s="253"/>
      <c r="L17" s="253"/>
      <c r="M17" s="254"/>
      <c r="N17" s="355" t="s">
        <v>158</v>
      </c>
      <c r="O17" s="253"/>
      <c r="P17" s="254"/>
      <c r="Q17" s="340" t="s">
        <v>159</v>
      </c>
      <c r="R17" s="341"/>
      <c r="S17" s="342"/>
      <c r="T17" s="223" t="s">
        <v>152</v>
      </c>
      <c r="U17" s="333" t="s">
        <v>16</v>
      </c>
      <c r="V17" s="345"/>
      <c r="W17" s="253" t="s">
        <v>160</v>
      </c>
      <c r="X17" s="253"/>
      <c r="Y17" s="253"/>
      <c r="Z17" s="223" t="s">
        <v>152</v>
      </c>
      <c r="AA17" s="333" t="s">
        <v>16</v>
      </c>
      <c r="AB17" s="339"/>
      <c r="AC17" s="253" t="s">
        <v>160</v>
      </c>
      <c r="AD17" s="253"/>
      <c r="AE17" s="332"/>
      <c r="AF17" s="223" t="s">
        <v>152</v>
      </c>
      <c r="AG17" s="333" t="s">
        <v>16</v>
      </c>
      <c r="AH17" s="334"/>
      <c r="AI17" s="26"/>
      <c r="AR17" s="27"/>
      <c r="AV17" s="276" t="s">
        <v>91</v>
      </c>
      <c r="AW17" s="277"/>
      <c r="AX17" s="277"/>
      <c r="AY17" s="277"/>
      <c r="AZ17" s="278" t="s">
        <v>105</v>
      </c>
      <c r="BA17" s="279"/>
      <c r="BB17" s="279"/>
      <c r="BC17" s="279"/>
      <c r="BD17" s="279"/>
      <c r="BE17" s="279"/>
      <c r="BF17" s="279"/>
      <c r="BG17" s="280"/>
      <c r="BI17" s="276" t="s">
        <v>91</v>
      </c>
      <c r="BJ17" s="277"/>
      <c r="BK17" s="277"/>
      <c r="BL17" s="277"/>
      <c r="BM17" s="278" t="s">
        <v>105</v>
      </c>
      <c r="BN17" s="279"/>
      <c r="BO17" s="279"/>
      <c r="BP17" s="279"/>
      <c r="BQ17" s="279"/>
      <c r="BR17" s="279"/>
      <c r="BS17" s="279"/>
      <c r="BT17" s="280"/>
      <c r="BV17" s="276" t="s">
        <v>91</v>
      </c>
      <c r="BW17" s="277"/>
      <c r="BX17" s="277"/>
      <c r="BY17" s="277"/>
      <c r="BZ17" s="278" t="s">
        <v>105</v>
      </c>
      <c r="CA17" s="279"/>
      <c r="CB17" s="279"/>
      <c r="CC17" s="279"/>
      <c r="CD17" s="279"/>
      <c r="CE17" s="279"/>
      <c r="CF17" s="279"/>
      <c r="CG17" s="280"/>
    </row>
    <row r="18" spans="1:85" ht="39" thickBot="1" x14ac:dyDescent="0.25">
      <c r="A18" s="50" t="s">
        <v>174</v>
      </c>
      <c r="B18" s="231" t="s">
        <v>77</v>
      </c>
      <c r="C18" s="100" t="s">
        <v>9</v>
      </c>
      <c r="D18" s="191" t="s">
        <v>148</v>
      </c>
      <c r="E18" s="176" t="s">
        <v>20</v>
      </c>
      <c r="F18" s="215" t="s">
        <v>168</v>
      </c>
      <c r="G18" s="203"/>
      <c r="H18" s="50" t="s">
        <v>175</v>
      </c>
      <c r="I18" s="231" t="s">
        <v>77</v>
      </c>
      <c r="J18" s="178" t="s">
        <v>9</v>
      </c>
      <c r="K18" s="191" t="s">
        <v>148</v>
      </c>
      <c r="L18" s="179" t="s">
        <v>20</v>
      </c>
      <c r="M18" s="177" t="s">
        <v>21</v>
      </c>
      <c r="N18" s="180" t="s">
        <v>9</v>
      </c>
      <c r="O18" s="100" t="s">
        <v>22</v>
      </c>
      <c r="P18" s="181" t="s">
        <v>23</v>
      </c>
      <c r="Q18" s="180" t="s">
        <v>9</v>
      </c>
      <c r="R18" s="179" t="s">
        <v>24</v>
      </c>
      <c r="S18" s="182" t="s">
        <v>25</v>
      </c>
      <c r="T18" s="231" t="s">
        <v>76</v>
      </c>
      <c r="U18" s="44" t="s">
        <v>14</v>
      </c>
      <c r="V18" s="45" t="s">
        <v>26</v>
      </c>
      <c r="W18" s="183" t="s">
        <v>9</v>
      </c>
      <c r="X18" s="179" t="s">
        <v>24</v>
      </c>
      <c r="Y18" s="182" t="s">
        <v>27</v>
      </c>
      <c r="Z18" s="231" t="s">
        <v>76</v>
      </c>
      <c r="AA18" s="46" t="s">
        <v>14</v>
      </c>
      <c r="AB18" s="47" t="s">
        <v>28</v>
      </c>
      <c r="AC18" s="180" t="s">
        <v>9</v>
      </c>
      <c r="AD18" s="179" t="s">
        <v>24</v>
      </c>
      <c r="AE18" s="179" t="s">
        <v>27</v>
      </c>
      <c r="AF18" s="231" t="s">
        <v>76</v>
      </c>
      <c r="AG18" s="46" t="s">
        <v>14</v>
      </c>
      <c r="AH18" s="48" t="s">
        <v>28</v>
      </c>
      <c r="AI18" s="49"/>
      <c r="AR18" s="27"/>
      <c r="AS18" s="193" t="s">
        <v>169</v>
      </c>
      <c r="AT18" s="219"/>
      <c r="AV18" s="51" t="s">
        <v>170</v>
      </c>
      <c r="AW18" s="52" t="s">
        <v>92</v>
      </c>
      <c r="AX18" s="53" t="s">
        <v>93</v>
      </c>
      <c r="AY18" s="53" t="s">
        <v>94</v>
      </c>
      <c r="AZ18" s="231" t="s">
        <v>15</v>
      </c>
      <c r="BA18" s="53" t="s">
        <v>95</v>
      </c>
      <c r="BB18" s="53" t="s">
        <v>96</v>
      </c>
      <c r="BC18" s="53" t="s">
        <v>97</v>
      </c>
      <c r="BD18" s="53" t="s">
        <v>98</v>
      </c>
      <c r="BE18" s="53" t="s">
        <v>99</v>
      </c>
      <c r="BF18" s="53" t="s">
        <v>100</v>
      </c>
      <c r="BG18" s="54" t="s">
        <v>101</v>
      </c>
      <c r="BI18" s="51" t="s">
        <v>102</v>
      </c>
      <c r="BJ18" s="52" t="s">
        <v>92</v>
      </c>
      <c r="BK18" s="53" t="s">
        <v>93</v>
      </c>
      <c r="BL18" s="53" t="s">
        <v>94</v>
      </c>
      <c r="BM18" s="231" t="s">
        <v>15</v>
      </c>
      <c r="BN18" s="53" t="s">
        <v>95</v>
      </c>
      <c r="BO18" s="53" t="s">
        <v>96</v>
      </c>
      <c r="BP18" s="53" t="s">
        <v>106</v>
      </c>
      <c r="BQ18" s="53" t="s">
        <v>98</v>
      </c>
      <c r="BR18" s="53" t="s">
        <v>99</v>
      </c>
      <c r="BS18" s="53" t="s">
        <v>100</v>
      </c>
      <c r="BT18" s="54" t="s">
        <v>101</v>
      </c>
      <c r="BV18" s="51" t="s">
        <v>102</v>
      </c>
      <c r="BW18" s="52" t="s">
        <v>92</v>
      </c>
      <c r="BX18" s="53" t="s">
        <v>93</v>
      </c>
      <c r="BY18" s="53" t="s">
        <v>94</v>
      </c>
      <c r="BZ18" s="231" t="s">
        <v>15</v>
      </c>
      <c r="CA18" s="53" t="s">
        <v>95</v>
      </c>
      <c r="CB18" s="53" t="s">
        <v>96</v>
      </c>
      <c r="CC18" s="53" t="s">
        <v>106</v>
      </c>
      <c r="CD18" s="53" t="s">
        <v>98</v>
      </c>
      <c r="CE18" s="53" t="s">
        <v>99</v>
      </c>
      <c r="CF18" s="53" t="s">
        <v>100</v>
      </c>
      <c r="CG18" s="54" t="s">
        <v>101</v>
      </c>
    </row>
    <row r="19" spans="1:85" ht="24" customHeight="1" x14ac:dyDescent="0.2">
      <c r="A19" s="55">
        <v>1</v>
      </c>
      <c r="B19" s="22"/>
      <c r="C19" s="8"/>
      <c r="D19" s="186"/>
      <c r="E19" s="228">
        <f>IF($D$18="Acres",D19,D19/43560)</f>
        <v>0</v>
      </c>
      <c r="F19" s="207">
        <f>IF($E19=0,0,VLOOKUP(C19,$G$70:$I$91,3,0))</f>
        <v>0</v>
      </c>
      <c r="G19" s="204"/>
      <c r="H19" s="55">
        <f>ROW(H19)-18</f>
        <v>1</v>
      </c>
      <c r="I19" s="22"/>
      <c r="J19" s="9"/>
      <c r="K19" s="186"/>
      <c r="L19" s="185">
        <f t="shared" ref="L19:L60" si="0">IF($K$18="Acres",K19,K19/43560)</f>
        <v>0</v>
      </c>
      <c r="M19" s="56">
        <f>IF($L19=0,0,VLOOKUP(J19,$G$70:$I$91,3,0))</f>
        <v>0</v>
      </c>
      <c r="N19" s="10"/>
      <c r="O19" s="57">
        <f t="shared" ref="O19:O60" si="1">IF(N19=0,0,VLOOKUP(N19,$W$70:$X$73,2,0))</f>
        <v>0</v>
      </c>
      <c r="P19" s="58">
        <f>IF(O19&gt;0,ROUNDUP(M19*(1-O19),2),M19)</f>
        <v>0</v>
      </c>
      <c r="Q19" s="10"/>
      <c r="R19" s="57">
        <f t="shared" ref="R19:R60" si="2">IF(Q19=0,0,VLOOKUP(Q19,$W$70:$X$84,2,0))</f>
        <v>0</v>
      </c>
      <c r="S19" s="58">
        <f>IF(R19&gt;0,ROUNDUP(P19*(1-R19),2),P19)</f>
        <v>0</v>
      </c>
      <c r="T19" s="172"/>
      <c r="U19" s="59">
        <f t="shared" ref="U19:U60" si="3">IF(Q19="",0,VLOOKUP(Q19,$W$70:$Z$84,4,0))</f>
        <v>0</v>
      </c>
      <c r="V19" s="60" t="str">
        <f>IF(Q19="","-",U19*$C$11*P19*L19/12*43560)</f>
        <v>-</v>
      </c>
      <c r="W19" s="11"/>
      <c r="X19" s="57">
        <f t="shared" ref="X19:X60" si="4">IF(W19=0,0,VLOOKUP(W19,$W$70:$X$84,2,0))</f>
        <v>0</v>
      </c>
      <c r="Y19" s="58">
        <f>IF(X19&gt;0,ROUNDUP(S19*(1-X19),2),S19)</f>
        <v>0</v>
      </c>
      <c r="Z19" s="172"/>
      <c r="AA19" s="59">
        <f t="shared" ref="AA19:AA60" si="5">IF(W19="",0,VLOOKUP(W19,$W$70:$Z$84,4,0))</f>
        <v>0</v>
      </c>
      <c r="AB19" s="61" t="str">
        <f t="shared" ref="AB19:AB60" si="6">IF(W19="","-",AA19*$C$11*S19*L19/12*43560)</f>
        <v>-</v>
      </c>
      <c r="AC19" s="25" t="str">
        <f t="shared" ref="AC19:AC60" si="7">IF(OR(J19="P1",J19="P2",J19="BMP"),J19,"")</f>
        <v/>
      </c>
      <c r="AD19" s="57">
        <f t="shared" ref="AD19:AD60" si="8">IF(OR(AC19=0,AC19="",J19="P1",J19="P2",J19="BMP"),0,VLOOKUP(AC19,$W$70:$X$84,2,0))</f>
        <v>0</v>
      </c>
      <c r="AE19" s="58">
        <f>IF(AD19&gt;0,ROUNDUP(Y19*(1-AD19),2),Y19)</f>
        <v>0</v>
      </c>
      <c r="AF19" s="172"/>
      <c r="AG19" s="59">
        <f t="shared" ref="AG19:AG60" si="9">IF(AC19="",0,IF(AC19="BMP",1,VLOOKUP(AC19,$W$70:$Z$84,4,0)))</f>
        <v>0</v>
      </c>
      <c r="AH19" s="74" t="str">
        <f>IF(AC19="","-",IF(OR(AC19="P1",AC19="P2"),AG19*$C$11*0.95*L19/12*43560,IF(AC19="BMP",AG19*$C$11*M19*L19/12*43560,AG19*$C$11*Y19*L19/12*43560)))</f>
        <v>-</v>
      </c>
      <c r="AI19" s="62" t="str">
        <f>IF(OR(Q19="D1",W19="D1",AC19="D1"),"Note that D1 pond volume shown is for water quality only.","")</f>
        <v/>
      </c>
      <c r="AJ19" s="62"/>
      <c r="AK19" s="62"/>
      <c r="AL19" s="62"/>
      <c r="AM19" s="62"/>
      <c r="AN19" s="62"/>
      <c r="AO19" s="62"/>
      <c r="AP19" s="62"/>
      <c r="AQ19" s="62"/>
      <c r="AR19" s="27"/>
      <c r="AS19" s="216">
        <f t="shared" ref="AS19:AS60" si="10">IF(C19=0,0,VLOOKUP(C19,$G$70:$K$91,5,0))</f>
        <v>0</v>
      </c>
      <c r="AT19" s="220"/>
      <c r="AV19" s="63">
        <f>IF(J19=0,0,VLOOKUP(J19,$G$70:$K$91,5,0))</f>
        <v>0</v>
      </c>
      <c r="AW19" s="64">
        <f>VLOOKUP($AU$16,$AP$6:$AQ$11,2,0)</f>
        <v>7.51</v>
      </c>
      <c r="AX19" s="65" t="str">
        <f t="shared" ref="AX19:AX37" si="11">IF(AV19=0,"-",1000/AV19-10)</f>
        <v>-</v>
      </c>
      <c r="AY19" s="65" t="str">
        <f>IF(AV19=0,"-",(AW19-0.2*AX19)^2/(AW19+0.8*AX19))</f>
        <v>-</v>
      </c>
      <c r="AZ19" s="65" t="str">
        <f>IF(T19="","-",T19)</f>
        <v>-</v>
      </c>
      <c r="BA19" s="65" t="str">
        <f>V19</f>
        <v>-</v>
      </c>
      <c r="BB19" s="175" t="str">
        <f>IF(BA19="-","-",1)</f>
        <v>-</v>
      </c>
      <c r="BC19" s="66" t="str">
        <f>IF(BB19="","",IF(BB19="-","-",BA19*BB19))</f>
        <v>-</v>
      </c>
      <c r="BD19" s="67">
        <f>IF(OR(AV19=0,Q19=""),0,12*BC19/43560/$L19)</f>
        <v>0</v>
      </c>
      <c r="BE19" s="65" t="str">
        <f t="shared" ref="BE19:BE37" si="12">IF(AV19=0,"-",AY19-BD19)</f>
        <v>-</v>
      </c>
      <c r="BF19" s="68">
        <f t="shared" ref="BF19:BF37" si="13">IF(AV19=0,0,1000/(10+5*AW19+10*BE19-10*(BE19^2+1.25*BE19*AW19)^(1/2)))</f>
        <v>0</v>
      </c>
      <c r="BG19" s="69">
        <f>BF19-AV19</f>
        <v>0</v>
      </c>
      <c r="BI19" s="63">
        <f t="shared" ref="BI19:BI60" si="14">BF19</f>
        <v>0</v>
      </c>
      <c r="BJ19" s="67">
        <f>$AW19</f>
        <v>7.51</v>
      </c>
      <c r="BK19" s="65" t="str">
        <f t="shared" ref="BK19:BK37" si="15">IF(BI19=0,"-",1000/BI19-10)</f>
        <v>-</v>
      </c>
      <c r="BL19" s="65" t="str">
        <f t="shared" ref="BL19:BL29" si="16">IF(BI19=0,"-",(BJ19-0.2*BK19)^2/(BJ19+0.8*BK19))</f>
        <v>-</v>
      </c>
      <c r="BM19" s="65" t="str">
        <f t="shared" ref="BM19:BM60" si="17">IF(Z19="","-",Z19)</f>
        <v>-</v>
      </c>
      <c r="BN19" s="65" t="str">
        <f>AB19</f>
        <v>-</v>
      </c>
      <c r="BO19" s="175" t="str">
        <f>IF(BN19="-","-",1)</f>
        <v>-</v>
      </c>
      <c r="BP19" s="66" t="str">
        <f>IF(BO19="","",IF(BO19="-","-",BN19*BO19))</f>
        <v>-</v>
      </c>
      <c r="BQ19" s="67">
        <f>IF(OR(BI19=0,W19=""),0,12*BP19/43560/$L19)</f>
        <v>0</v>
      </c>
      <c r="BR19" s="65" t="str">
        <f t="shared" ref="BR19:BR37" si="18">IF(BI19=0,"-",BL19-BQ19)</f>
        <v>-</v>
      </c>
      <c r="BS19" s="68">
        <f t="shared" ref="BS19:BS37" si="19">IF(BI19=0,0,1000/(10+5*BJ19+10*BR19-10*(BR19^2+1.25*BR19*BJ19)^(1/2)))</f>
        <v>0</v>
      </c>
      <c r="BT19" s="69">
        <f>BS19-BI19</f>
        <v>0</v>
      </c>
      <c r="BV19" s="63">
        <f t="shared" ref="BV19:BV60" si="20">BS19</f>
        <v>0</v>
      </c>
      <c r="BW19" s="67">
        <f>$AW19</f>
        <v>7.51</v>
      </c>
      <c r="BX19" s="65" t="str">
        <f t="shared" ref="BX19:BX37" si="21">IF(BV19=0,"-",1000/BV19-10)</f>
        <v>-</v>
      </c>
      <c r="BY19" s="65" t="str">
        <f t="shared" ref="BY19:BY29" si="22">IF(BV19=0,"-",(BW19-0.2*BX19)^2/(BW19+0.8*BX19))</f>
        <v>-</v>
      </c>
      <c r="BZ19" s="65" t="str">
        <f t="shared" ref="BZ19:BZ60" si="23">IF(AF19="","-",AF19)</f>
        <v>-</v>
      </c>
      <c r="CA19" s="65" t="str">
        <f t="shared" ref="CA19:CA60" si="24">AH19</f>
        <v>-</v>
      </c>
      <c r="CB19" s="175" t="str">
        <f>IF(CA19="-","-",1)</f>
        <v>-</v>
      </c>
      <c r="CC19" s="66" t="str">
        <f>IF(CB19="","",IF(CB19="-","-",CA19*CB19))</f>
        <v>-</v>
      </c>
      <c r="CD19" s="67">
        <f>IF(OR(BV19=0,AI19=""),0,12*CC19/43560/$L19)</f>
        <v>0</v>
      </c>
      <c r="CE19" s="65" t="str">
        <f t="shared" ref="CE19:CE37" si="25">IF(BV19=0,"-",BY19-CD19)</f>
        <v>-</v>
      </c>
      <c r="CF19" s="68">
        <f t="shared" ref="CF19:CF37" si="26">IF(BV19=0,0,1000/(10+5*BW19+10*CE19-10*(CE19^2+1.25*CE19*BW19)^(1/2)))</f>
        <v>0</v>
      </c>
      <c r="CG19" s="69">
        <f>CF19-BV19</f>
        <v>0</v>
      </c>
    </row>
    <row r="20" spans="1:85" ht="24" customHeight="1" x14ac:dyDescent="0.2">
      <c r="A20" s="70">
        <v>2</v>
      </c>
      <c r="B20" s="23"/>
      <c r="C20" s="12"/>
      <c r="D20" s="187"/>
      <c r="E20" s="229">
        <f>IF($D$18="Acres",D20,D20/43560)</f>
        <v>0</v>
      </c>
      <c r="F20" s="207">
        <f>IF($E20=0,0,VLOOKUP(C20,$G$70:$I$91,3,0))</f>
        <v>0</v>
      </c>
      <c r="G20" s="204"/>
      <c r="H20" s="70">
        <f>ROW(H20)-18</f>
        <v>2</v>
      </c>
      <c r="I20" s="23"/>
      <c r="J20" s="13"/>
      <c r="K20" s="187"/>
      <c r="L20" s="184">
        <f t="shared" si="0"/>
        <v>0</v>
      </c>
      <c r="M20" s="56">
        <f>IF($L20=0,0,VLOOKUP(J20,$G$70:$I$91,3,0))</f>
        <v>0</v>
      </c>
      <c r="N20" s="14"/>
      <c r="O20" s="57">
        <f t="shared" si="1"/>
        <v>0</v>
      </c>
      <c r="P20" s="58">
        <f>IF(O20&gt;0,ROUNDUP(M20*(1-O20),2),M20)</f>
        <v>0</v>
      </c>
      <c r="Q20" s="14"/>
      <c r="R20" s="57">
        <f t="shared" si="2"/>
        <v>0</v>
      </c>
      <c r="S20" s="58">
        <f t="shared" ref="S20:S60" si="27">IF(R20&gt;0,ROUNDUP(P20*(1-R20),2),P20)</f>
        <v>0</v>
      </c>
      <c r="T20" s="173"/>
      <c r="U20" s="71">
        <f t="shared" si="3"/>
        <v>0</v>
      </c>
      <c r="V20" s="72" t="str">
        <f>IF(Q20="","-",U20*$C$11*P20*L20/12*43560)</f>
        <v>-</v>
      </c>
      <c r="W20" s="15"/>
      <c r="X20" s="57">
        <f t="shared" si="4"/>
        <v>0</v>
      </c>
      <c r="Y20" s="58">
        <f t="shared" ref="Y20:Y60" si="28">IF(X20&gt;0,ROUNDUP(S20*(1-X20),2),S20)</f>
        <v>0</v>
      </c>
      <c r="Z20" s="173"/>
      <c r="AA20" s="71">
        <f t="shared" si="5"/>
        <v>0</v>
      </c>
      <c r="AB20" s="73" t="str">
        <f t="shared" si="6"/>
        <v>-</v>
      </c>
      <c r="AC20" s="25" t="str">
        <f t="shared" si="7"/>
        <v/>
      </c>
      <c r="AD20" s="57">
        <f t="shared" si="8"/>
        <v>0</v>
      </c>
      <c r="AE20" s="58">
        <f t="shared" ref="AE20:AE60" si="29">IF(AD20&gt;0,ROUNDUP(Y20*(1-AD20),2),Y20)</f>
        <v>0</v>
      </c>
      <c r="AF20" s="173"/>
      <c r="AG20" s="71">
        <f t="shared" si="9"/>
        <v>0</v>
      </c>
      <c r="AH20" s="74" t="str">
        <f>IF(AC20="","-",IF(OR(AC20="P1",AC20="P2"),AG20*$C$11*0.95*L20/12*43560,IF(AC20="BMP",AG20*$C$11*M20*L20/12*43560,AG20*$C$11*Y20*L20/12*43560)))</f>
        <v>-</v>
      </c>
      <c r="AI20" s="62" t="str">
        <f t="shared" ref="AI20:AI60" si="30">IF(OR(Q20="D1",W20="D1",AC20="D1"),"Note that D1 pond volume shown is for water quality only.","")</f>
        <v/>
      </c>
      <c r="AR20" s="27"/>
      <c r="AS20" s="217">
        <f t="shared" si="10"/>
        <v>0</v>
      </c>
      <c r="AT20" s="220"/>
      <c r="AV20" s="75">
        <f>IF(J20=0,0,VLOOKUP(J20,$G$70:$K$91,5,0))</f>
        <v>0</v>
      </c>
      <c r="AW20" s="67">
        <f t="shared" ref="AW20:AW59" si="31">$AW19</f>
        <v>7.51</v>
      </c>
      <c r="AX20" s="67" t="str">
        <f t="shared" si="11"/>
        <v>-</v>
      </c>
      <c r="AY20" s="67" t="str">
        <f t="shared" ref="AY20:AY37" si="32">IF(AV20=0,"-",(AW20-0.2*AX20)^2/(AW20+0.8*AX20))</f>
        <v>-</v>
      </c>
      <c r="AZ20" s="67" t="str">
        <f t="shared" ref="AZ20:AZ60" si="33">IF(T20="","-",T20)</f>
        <v>-</v>
      </c>
      <c r="BA20" s="67" t="str">
        <f t="shared" ref="BA20:BA60" si="34">V20</f>
        <v>-</v>
      </c>
      <c r="BB20" s="175" t="str">
        <f>IF(BA20="-","-",1)</f>
        <v>-</v>
      </c>
      <c r="BC20" s="76" t="str">
        <f>IF(BB20="","",IF(BB20="-","-",BA20*BB20))</f>
        <v>-</v>
      </c>
      <c r="BD20" s="67">
        <f>IF(OR(AV20=0,Q20=""),0,12*BC20/43560/$L20)</f>
        <v>0</v>
      </c>
      <c r="BE20" s="67" t="str">
        <f t="shared" si="12"/>
        <v>-</v>
      </c>
      <c r="BF20" s="77">
        <f t="shared" si="13"/>
        <v>0</v>
      </c>
      <c r="BG20" s="78">
        <f t="shared" ref="BG20:BG61" si="35">BF20-AV20</f>
        <v>0</v>
      </c>
      <c r="BI20" s="75">
        <f t="shared" si="14"/>
        <v>0</v>
      </c>
      <c r="BJ20" s="67">
        <f>BJ19</f>
        <v>7.51</v>
      </c>
      <c r="BK20" s="67" t="str">
        <f t="shared" si="15"/>
        <v>-</v>
      </c>
      <c r="BL20" s="67" t="str">
        <f t="shared" si="16"/>
        <v>-</v>
      </c>
      <c r="BM20" s="67" t="str">
        <f t="shared" si="17"/>
        <v>-</v>
      </c>
      <c r="BN20" s="67" t="str">
        <f>AB20</f>
        <v>-</v>
      </c>
      <c r="BO20" s="175" t="str">
        <f>IF(BN20="-","-",1)</f>
        <v>-</v>
      </c>
      <c r="BP20" s="76" t="str">
        <f>IF(BO20="","",IF(BO20="-","-",BN20*BO20))</f>
        <v>-</v>
      </c>
      <c r="BQ20" s="67">
        <f t="shared" ref="BQ20:BQ60" si="36">IF(OR(BI20=0,W20=""),0,12*BP20/43560/$L20)</f>
        <v>0</v>
      </c>
      <c r="BR20" s="67" t="str">
        <f t="shared" si="18"/>
        <v>-</v>
      </c>
      <c r="BS20" s="77">
        <f t="shared" si="19"/>
        <v>0</v>
      </c>
      <c r="BT20" s="78">
        <f t="shared" ref="BT20:BT61" si="37">BS20-BI20</f>
        <v>0</v>
      </c>
      <c r="BV20" s="75">
        <f t="shared" si="20"/>
        <v>0</v>
      </c>
      <c r="BW20" s="67">
        <f>BW19</f>
        <v>7.51</v>
      </c>
      <c r="BX20" s="67" t="str">
        <f t="shared" si="21"/>
        <v>-</v>
      </c>
      <c r="BY20" s="67" t="str">
        <f t="shared" si="22"/>
        <v>-</v>
      </c>
      <c r="BZ20" s="67" t="str">
        <f t="shared" si="23"/>
        <v>-</v>
      </c>
      <c r="CA20" s="67" t="str">
        <f t="shared" si="24"/>
        <v>-</v>
      </c>
      <c r="CB20" s="175" t="str">
        <f>IF(CA20="-","-",1)</f>
        <v>-</v>
      </c>
      <c r="CC20" s="76" t="str">
        <f>IF(CB20="","",IF(CB20="-","-",CA20*CB20))</f>
        <v>-</v>
      </c>
      <c r="CD20" s="67">
        <f t="shared" ref="CD20:CD60" si="38">IF(OR(BV20=0,AI20=""),0,12*CC20/43560/$L20)</f>
        <v>0</v>
      </c>
      <c r="CE20" s="67" t="str">
        <f t="shared" si="25"/>
        <v>-</v>
      </c>
      <c r="CF20" s="77">
        <f t="shared" si="26"/>
        <v>0</v>
      </c>
      <c r="CG20" s="78">
        <f t="shared" ref="CG20:CG61" si="39">CF20-BV20</f>
        <v>0</v>
      </c>
    </row>
    <row r="21" spans="1:85" ht="24" customHeight="1" x14ac:dyDescent="0.2">
      <c r="A21" s="70">
        <f t="shared" ref="A21:A60" si="40">ROW(A21)-18</f>
        <v>3</v>
      </c>
      <c r="B21" s="23"/>
      <c r="C21" s="12"/>
      <c r="D21" s="187"/>
      <c r="E21" s="229">
        <f t="shared" ref="E21:E60" si="41">IF($D$18="Acres",D21,D21/43560)</f>
        <v>0</v>
      </c>
      <c r="F21" s="207">
        <f t="shared" ref="F21:F59" si="42">IF($E21=0,0,VLOOKUP(C21,$G$70:$I$91,3,0))</f>
        <v>0</v>
      </c>
      <c r="G21" s="204"/>
      <c r="H21" s="70">
        <f t="shared" ref="H21:H60" si="43">ROW(H21)-18</f>
        <v>3</v>
      </c>
      <c r="I21" s="23"/>
      <c r="J21" s="13"/>
      <c r="K21" s="187"/>
      <c r="L21" s="184">
        <f t="shared" si="0"/>
        <v>0</v>
      </c>
      <c r="M21" s="56">
        <f t="shared" ref="M21:M59" si="44">IF($L21=0,0,VLOOKUP(J21,$G$70:$I$91,3,0))</f>
        <v>0</v>
      </c>
      <c r="N21" s="14"/>
      <c r="O21" s="57">
        <f t="shared" si="1"/>
        <v>0</v>
      </c>
      <c r="P21" s="58">
        <f t="shared" ref="P21:P60" si="45">IF(O21&gt;0,ROUNDUP(M21*(1-O21),2),M21)</f>
        <v>0</v>
      </c>
      <c r="Q21" s="14"/>
      <c r="R21" s="57">
        <f t="shared" si="2"/>
        <v>0</v>
      </c>
      <c r="S21" s="58">
        <f t="shared" si="27"/>
        <v>0</v>
      </c>
      <c r="T21" s="173"/>
      <c r="U21" s="71">
        <f t="shared" si="3"/>
        <v>0</v>
      </c>
      <c r="V21" s="72" t="str">
        <f t="shared" ref="V21:V59" si="46">IF(Q21="","-",U21*$C$11*P21*L21/12*43560)</f>
        <v>-</v>
      </c>
      <c r="W21" s="15"/>
      <c r="X21" s="57">
        <f t="shared" si="4"/>
        <v>0</v>
      </c>
      <c r="Y21" s="58">
        <f t="shared" si="28"/>
        <v>0</v>
      </c>
      <c r="Z21" s="173"/>
      <c r="AA21" s="71">
        <f t="shared" si="5"/>
        <v>0</v>
      </c>
      <c r="AB21" s="73" t="str">
        <f t="shared" si="6"/>
        <v>-</v>
      </c>
      <c r="AC21" s="25" t="str">
        <f t="shared" si="7"/>
        <v/>
      </c>
      <c r="AD21" s="57">
        <f t="shared" si="8"/>
        <v>0</v>
      </c>
      <c r="AE21" s="58">
        <f t="shared" si="29"/>
        <v>0</v>
      </c>
      <c r="AF21" s="173"/>
      <c r="AG21" s="71">
        <f t="shared" si="9"/>
        <v>0</v>
      </c>
      <c r="AH21" s="74" t="str">
        <f t="shared" ref="AH21:AH59" si="47">IF(AC21="","-",IF(OR(AC21="P1",AC21="P2"),AG21*$C$11*0.95*L21/12*43560,IF(AC21="BMP",AG21*$C$11*M21*L21/12*43560,AG21*$C$11*Y21*L21/12*43560)))</f>
        <v>-</v>
      </c>
      <c r="AI21" s="62" t="str">
        <f t="shared" si="30"/>
        <v/>
      </c>
      <c r="AR21" s="27"/>
      <c r="AS21" s="217">
        <f t="shared" si="10"/>
        <v>0</v>
      </c>
      <c r="AT21" s="220"/>
      <c r="AV21" s="75">
        <f t="shared" ref="AV21:AV60" si="48">IF(J21=0,0,VLOOKUP(J21,$G$70:$K$91,5,0))</f>
        <v>0</v>
      </c>
      <c r="AW21" s="67">
        <f t="shared" si="31"/>
        <v>7.51</v>
      </c>
      <c r="AX21" s="67" t="str">
        <f t="shared" si="11"/>
        <v>-</v>
      </c>
      <c r="AY21" s="67" t="str">
        <f t="shared" si="32"/>
        <v>-</v>
      </c>
      <c r="AZ21" s="67" t="str">
        <f t="shared" si="33"/>
        <v>-</v>
      </c>
      <c r="BA21" s="67" t="str">
        <f t="shared" si="34"/>
        <v>-</v>
      </c>
      <c r="BB21" s="175" t="str">
        <f t="shared" ref="BB21:BB59" si="49">IF(BA21="-","-",1)</f>
        <v>-</v>
      </c>
      <c r="BC21" s="76" t="str">
        <f t="shared" ref="BC21:BC60" si="50">IF(BB21="","",IF(BB21="-","-",BA21*BB21))</f>
        <v>-</v>
      </c>
      <c r="BD21" s="67">
        <f t="shared" ref="BD21:BD60" si="51">IF(OR(AV21=0,Q21=""),0,12*BC21/43560/$L21)</f>
        <v>0</v>
      </c>
      <c r="BE21" s="67" t="str">
        <f t="shared" si="12"/>
        <v>-</v>
      </c>
      <c r="BF21" s="77">
        <f t="shared" si="13"/>
        <v>0</v>
      </c>
      <c r="BG21" s="78">
        <f t="shared" si="35"/>
        <v>0</v>
      </c>
      <c r="BI21" s="75">
        <f t="shared" si="14"/>
        <v>0</v>
      </c>
      <c r="BJ21" s="67">
        <f t="shared" ref="BJ21:BJ59" si="52">BJ20</f>
        <v>7.51</v>
      </c>
      <c r="BK21" s="67" t="str">
        <f t="shared" si="15"/>
        <v>-</v>
      </c>
      <c r="BL21" s="67" t="str">
        <f t="shared" si="16"/>
        <v>-</v>
      </c>
      <c r="BM21" s="67" t="str">
        <f t="shared" si="17"/>
        <v>-</v>
      </c>
      <c r="BN21" s="67" t="str">
        <f t="shared" ref="BN21:BN37" si="53">AB21</f>
        <v>-</v>
      </c>
      <c r="BO21" s="175" t="str">
        <f t="shared" ref="BO21:BO59" si="54">IF(BN21="-","-",1)</f>
        <v>-</v>
      </c>
      <c r="BP21" s="76" t="str">
        <f t="shared" ref="BP21:BP60" si="55">IF(BO21="","",IF(BO21="-","-",BN21*BO21))</f>
        <v>-</v>
      </c>
      <c r="BQ21" s="67">
        <f t="shared" si="36"/>
        <v>0</v>
      </c>
      <c r="BR21" s="67" t="str">
        <f t="shared" si="18"/>
        <v>-</v>
      </c>
      <c r="BS21" s="77">
        <f t="shared" si="19"/>
        <v>0</v>
      </c>
      <c r="BT21" s="78">
        <f t="shared" si="37"/>
        <v>0</v>
      </c>
      <c r="BV21" s="75">
        <f t="shared" si="20"/>
        <v>0</v>
      </c>
      <c r="BW21" s="67">
        <f t="shared" ref="BW21:BW59" si="56">BW20</f>
        <v>7.51</v>
      </c>
      <c r="BX21" s="67" t="str">
        <f t="shared" si="21"/>
        <v>-</v>
      </c>
      <c r="BY21" s="67" t="str">
        <f t="shared" si="22"/>
        <v>-</v>
      </c>
      <c r="BZ21" s="67" t="str">
        <f t="shared" si="23"/>
        <v>-</v>
      </c>
      <c r="CA21" s="67" t="str">
        <f t="shared" si="24"/>
        <v>-</v>
      </c>
      <c r="CB21" s="175" t="str">
        <f t="shared" ref="CB21:CB59" si="57">IF(CA21="-","-",1)</f>
        <v>-</v>
      </c>
      <c r="CC21" s="76" t="str">
        <f t="shared" ref="CC21:CC60" si="58">IF(CB21="","",IF(CB21="-","-",CA21*CB21))</f>
        <v>-</v>
      </c>
      <c r="CD21" s="67">
        <f t="shared" si="38"/>
        <v>0</v>
      </c>
      <c r="CE21" s="67" t="str">
        <f t="shared" si="25"/>
        <v>-</v>
      </c>
      <c r="CF21" s="77">
        <f t="shared" si="26"/>
        <v>0</v>
      </c>
      <c r="CG21" s="78">
        <f t="shared" si="39"/>
        <v>0</v>
      </c>
    </row>
    <row r="22" spans="1:85" ht="24" customHeight="1" x14ac:dyDescent="0.2">
      <c r="A22" s="70">
        <f t="shared" si="40"/>
        <v>4</v>
      </c>
      <c r="B22" s="23"/>
      <c r="C22" s="12"/>
      <c r="D22" s="187"/>
      <c r="E22" s="229">
        <f t="shared" si="41"/>
        <v>0</v>
      </c>
      <c r="F22" s="207">
        <f t="shared" si="42"/>
        <v>0</v>
      </c>
      <c r="G22" s="204"/>
      <c r="H22" s="70">
        <f t="shared" si="43"/>
        <v>4</v>
      </c>
      <c r="I22" s="23"/>
      <c r="J22" s="13"/>
      <c r="K22" s="187"/>
      <c r="L22" s="184">
        <f t="shared" si="0"/>
        <v>0</v>
      </c>
      <c r="M22" s="56">
        <f t="shared" si="44"/>
        <v>0</v>
      </c>
      <c r="N22" s="14"/>
      <c r="O22" s="57">
        <f t="shared" si="1"/>
        <v>0</v>
      </c>
      <c r="P22" s="58">
        <f t="shared" si="45"/>
        <v>0</v>
      </c>
      <c r="Q22" s="14"/>
      <c r="R22" s="57">
        <f t="shared" si="2"/>
        <v>0</v>
      </c>
      <c r="S22" s="58">
        <f t="shared" si="27"/>
        <v>0</v>
      </c>
      <c r="T22" s="173"/>
      <c r="U22" s="71">
        <f t="shared" si="3"/>
        <v>0</v>
      </c>
      <c r="V22" s="72" t="str">
        <f t="shared" si="46"/>
        <v>-</v>
      </c>
      <c r="W22" s="15"/>
      <c r="X22" s="57">
        <f t="shared" si="4"/>
        <v>0</v>
      </c>
      <c r="Y22" s="58">
        <f t="shared" si="28"/>
        <v>0</v>
      </c>
      <c r="Z22" s="173"/>
      <c r="AA22" s="71">
        <f t="shared" si="5"/>
        <v>0</v>
      </c>
      <c r="AB22" s="73" t="str">
        <f t="shared" si="6"/>
        <v>-</v>
      </c>
      <c r="AC22" s="25" t="str">
        <f t="shared" si="7"/>
        <v/>
      </c>
      <c r="AD22" s="57">
        <f t="shared" si="8"/>
        <v>0</v>
      </c>
      <c r="AE22" s="58">
        <f t="shared" si="29"/>
        <v>0</v>
      </c>
      <c r="AF22" s="173"/>
      <c r="AG22" s="71">
        <f t="shared" si="9"/>
        <v>0</v>
      </c>
      <c r="AH22" s="74" t="str">
        <f t="shared" si="47"/>
        <v>-</v>
      </c>
      <c r="AI22" s="62" t="str">
        <f t="shared" si="30"/>
        <v/>
      </c>
      <c r="AR22" s="27"/>
      <c r="AS22" s="217">
        <f t="shared" si="10"/>
        <v>0</v>
      </c>
      <c r="AT22" s="220"/>
      <c r="AV22" s="75">
        <f t="shared" si="48"/>
        <v>0</v>
      </c>
      <c r="AW22" s="67">
        <f t="shared" si="31"/>
        <v>7.51</v>
      </c>
      <c r="AX22" s="67" t="str">
        <f t="shared" si="11"/>
        <v>-</v>
      </c>
      <c r="AY22" s="67" t="str">
        <f t="shared" si="32"/>
        <v>-</v>
      </c>
      <c r="AZ22" s="67" t="str">
        <f t="shared" si="33"/>
        <v>-</v>
      </c>
      <c r="BA22" s="67" t="str">
        <f t="shared" si="34"/>
        <v>-</v>
      </c>
      <c r="BB22" s="175" t="str">
        <f t="shared" si="49"/>
        <v>-</v>
      </c>
      <c r="BC22" s="76" t="str">
        <f t="shared" si="50"/>
        <v>-</v>
      </c>
      <c r="BD22" s="67">
        <f t="shared" si="51"/>
        <v>0</v>
      </c>
      <c r="BE22" s="67" t="str">
        <f t="shared" si="12"/>
        <v>-</v>
      </c>
      <c r="BF22" s="77">
        <f t="shared" si="13"/>
        <v>0</v>
      </c>
      <c r="BG22" s="78">
        <f t="shared" si="35"/>
        <v>0</v>
      </c>
      <c r="BI22" s="75">
        <f t="shared" si="14"/>
        <v>0</v>
      </c>
      <c r="BJ22" s="67">
        <f t="shared" si="52"/>
        <v>7.51</v>
      </c>
      <c r="BK22" s="67" t="str">
        <f t="shared" si="15"/>
        <v>-</v>
      </c>
      <c r="BL22" s="67" t="str">
        <f t="shared" si="16"/>
        <v>-</v>
      </c>
      <c r="BM22" s="67" t="str">
        <f t="shared" si="17"/>
        <v>-</v>
      </c>
      <c r="BN22" s="67" t="str">
        <f t="shared" si="53"/>
        <v>-</v>
      </c>
      <c r="BO22" s="175" t="str">
        <f t="shared" si="54"/>
        <v>-</v>
      </c>
      <c r="BP22" s="76" t="str">
        <f t="shared" si="55"/>
        <v>-</v>
      </c>
      <c r="BQ22" s="67">
        <f t="shared" si="36"/>
        <v>0</v>
      </c>
      <c r="BR22" s="67" t="str">
        <f t="shared" si="18"/>
        <v>-</v>
      </c>
      <c r="BS22" s="77">
        <f t="shared" si="19"/>
        <v>0</v>
      </c>
      <c r="BT22" s="78">
        <f t="shared" si="37"/>
        <v>0</v>
      </c>
      <c r="BV22" s="75">
        <f t="shared" si="20"/>
        <v>0</v>
      </c>
      <c r="BW22" s="67">
        <f t="shared" si="56"/>
        <v>7.51</v>
      </c>
      <c r="BX22" s="67" t="str">
        <f t="shared" si="21"/>
        <v>-</v>
      </c>
      <c r="BY22" s="67" t="str">
        <f t="shared" si="22"/>
        <v>-</v>
      </c>
      <c r="BZ22" s="67" t="str">
        <f t="shared" si="23"/>
        <v>-</v>
      </c>
      <c r="CA22" s="67" t="str">
        <f t="shared" si="24"/>
        <v>-</v>
      </c>
      <c r="CB22" s="175" t="str">
        <f t="shared" si="57"/>
        <v>-</v>
      </c>
      <c r="CC22" s="76" t="str">
        <f t="shared" si="58"/>
        <v>-</v>
      </c>
      <c r="CD22" s="67">
        <f t="shared" si="38"/>
        <v>0</v>
      </c>
      <c r="CE22" s="67" t="str">
        <f t="shared" si="25"/>
        <v>-</v>
      </c>
      <c r="CF22" s="77">
        <f t="shared" si="26"/>
        <v>0</v>
      </c>
      <c r="CG22" s="78">
        <f t="shared" si="39"/>
        <v>0</v>
      </c>
    </row>
    <row r="23" spans="1:85" ht="24" customHeight="1" x14ac:dyDescent="0.2">
      <c r="A23" s="70">
        <f t="shared" si="40"/>
        <v>5</v>
      </c>
      <c r="B23" s="23"/>
      <c r="C23" s="12"/>
      <c r="D23" s="187"/>
      <c r="E23" s="229">
        <f t="shared" si="41"/>
        <v>0</v>
      </c>
      <c r="F23" s="207">
        <f t="shared" si="42"/>
        <v>0</v>
      </c>
      <c r="G23" s="204"/>
      <c r="H23" s="70">
        <f t="shared" si="43"/>
        <v>5</v>
      </c>
      <c r="I23" s="23"/>
      <c r="J23" s="13"/>
      <c r="K23" s="187"/>
      <c r="L23" s="184">
        <f t="shared" si="0"/>
        <v>0</v>
      </c>
      <c r="M23" s="56">
        <f t="shared" si="44"/>
        <v>0</v>
      </c>
      <c r="N23" s="14"/>
      <c r="O23" s="57">
        <f t="shared" si="1"/>
        <v>0</v>
      </c>
      <c r="P23" s="58">
        <f t="shared" si="45"/>
        <v>0</v>
      </c>
      <c r="Q23" s="14"/>
      <c r="R23" s="57">
        <f t="shared" si="2"/>
        <v>0</v>
      </c>
      <c r="S23" s="58">
        <f t="shared" si="27"/>
        <v>0</v>
      </c>
      <c r="T23" s="173"/>
      <c r="U23" s="71">
        <f t="shared" si="3"/>
        <v>0</v>
      </c>
      <c r="V23" s="72" t="str">
        <f t="shared" si="46"/>
        <v>-</v>
      </c>
      <c r="W23" s="15"/>
      <c r="X23" s="57">
        <f t="shared" si="4"/>
        <v>0</v>
      </c>
      <c r="Y23" s="58">
        <f t="shared" si="28"/>
        <v>0</v>
      </c>
      <c r="Z23" s="173"/>
      <c r="AA23" s="71">
        <f t="shared" si="5"/>
        <v>0</v>
      </c>
      <c r="AB23" s="73" t="str">
        <f t="shared" si="6"/>
        <v>-</v>
      </c>
      <c r="AC23" s="25" t="str">
        <f t="shared" si="7"/>
        <v/>
      </c>
      <c r="AD23" s="57">
        <f t="shared" si="8"/>
        <v>0</v>
      </c>
      <c r="AE23" s="58">
        <f t="shared" si="29"/>
        <v>0</v>
      </c>
      <c r="AF23" s="173"/>
      <c r="AG23" s="71">
        <f t="shared" si="9"/>
        <v>0</v>
      </c>
      <c r="AH23" s="74" t="str">
        <f t="shared" si="47"/>
        <v>-</v>
      </c>
      <c r="AI23" s="62" t="str">
        <f t="shared" si="30"/>
        <v/>
      </c>
      <c r="AR23" s="27"/>
      <c r="AS23" s="217">
        <f t="shared" si="10"/>
        <v>0</v>
      </c>
      <c r="AT23" s="220"/>
      <c r="AV23" s="75">
        <f t="shared" si="48"/>
        <v>0</v>
      </c>
      <c r="AW23" s="67">
        <f t="shared" si="31"/>
        <v>7.51</v>
      </c>
      <c r="AX23" s="67" t="str">
        <f t="shared" si="11"/>
        <v>-</v>
      </c>
      <c r="AY23" s="67" t="str">
        <f t="shared" si="32"/>
        <v>-</v>
      </c>
      <c r="AZ23" s="67" t="str">
        <f t="shared" si="33"/>
        <v>-</v>
      </c>
      <c r="BA23" s="67" t="str">
        <f t="shared" si="34"/>
        <v>-</v>
      </c>
      <c r="BB23" s="175" t="str">
        <f t="shared" si="49"/>
        <v>-</v>
      </c>
      <c r="BC23" s="76" t="str">
        <f t="shared" si="50"/>
        <v>-</v>
      </c>
      <c r="BD23" s="67">
        <f t="shared" si="51"/>
        <v>0</v>
      </c>
      <c r="BE23" s="67" t="str">
        <f t="shared" si="12"/>
        <v>-</v>
      </c>
      <c r="BF23" s="77">
        <f t="shared" si="13"/>
        <v>0</v>
      </c>
      <c r="BG23" s="78">
        <f t="shared" si="35"/>
        <v>0</v>
      </c>
      <c r="BI23" s="75">
        <f t="shared" si="14"/>
        <v>0</v>
      </c>
      <c r="BJ23" s="67">
        <f t="shared" si="52"/>
        <v>7.51</v>
      </c>
      <c r="BK23" s="67" t="str">
        <f t="shared" si="15"/>
        <v>-</v>
      </c>
      <c r="BL23" s="67" t="str">
        <f t="shared" si="16"/>
        <v>-</v>
      </c>
      <c r="BM23" s="67" t="str">
        <f t="shared" si="17"/>
        <v>-</v>
      </c>
      <c r="BN23" s="67" t="str">
        <f t="shared" si="53"/>
        <v>-</v>
      </c>
      <c r="BO23" s="175" t="str">
        <f t="shared" si="54"/>
        <v>-</v>
      </c>
      <c r="BP23" s="76" t="str">
        <f t="shared" si="55"/>
        <v>-</v>
      </c>
      <c r="BQ23" s="67">
        <f t="shared" si="36"/>
        <v>0</v>
      </c>
      <c r="BR23" s="67" t="str">
        <f t="shared" si="18"/>
        <v>-</v>
      </c>
      <c r="BS23" s="77">
        <f t="shared" si="19"/>
        <v>0</v>
      </c>
      <c r="BT23" s="78">
        <f t="shared" si="37"/>
        <v>0</v>
      </c>
      <c r="BV23" s="75">
        <f t="shared" si="20"/>
        <v>0</v>
      </c>
      <c r="BW23" s="67">
        <f t="shared" si="56"/>
        <v>7.51</v>
      </c>
      <c r="BX23" s="67" t="str">
        <f t="shared" si="21"/>
        <v>-</v>
      </c>
      <c r="BY23" s="67" t="str">
        <f t="shared" si="22"/>
        <v>-</v>
      </c>
      <c r="BZ23" s="67" t="str">
        <f t="shared" si="23"/>
        <v>-</v>
      </c>
      <c r="CA23" s="67" t="str">
        <f t="shared" si="24"/>
        <v>-</v>
      </c>
      <c r="CB23" s="175" t="str">
        <f t="shared" si="57"/>
        <v>-</v>
      </c>
      <c r="CC23" s="76" t="str">
        <f t="shared" si="58"/>
        <v>-</v>
      </c>
      <c r="CD23" s="67">
        <f t="shared" si="38"/>
        <v>0</v>
      </c>
      <c r="CE23" s="67" t="str">
        <f t="shared" si="25"/>
        <v>-</v>
      </c>
      <c r="CF23" s="77">
        <f t="shared" si="26"/>
        <v>0</v>
      </c>
      <c r="CG23" s="78">
        <f t="shared" si="39"/>
        <v>0</v>
      </c>
    </row>
    <row r="24" spans="1:85" ht="24" customHeight="1" x14ac:dyDescent="0.2">
      <c r="A24" s="70">
        <f t="shared" si="40"/>
        <v>6</v>
      </c>
      <c r="B24" s="23"/>
      <c r="C24" s="12"/>
      <c r="D24" s="187"/>
      <c r="E24" s="229">
        <f t="shared" si="41"/>
        <v>0</v>
      </c>
      <c r="F24" s="207">
        <f t="shared" si="42"/>
        <v>0</v>
      </c>
      <c r="G24" s="204"/>
      <c r="H24" s="70">
        <f t="shared" si="43"/>
        <v>6</v>
      </c>
      <c r="I24" s="23"/>
      <c r="J24" s="13"/>
      <c r="K24" s="187"/>
      <c r="L24" s="184">
        <f t="shared" si="0"/>
        <v>0</v>
      </c>
      <c r="M24" s="56">
        <f t="shared" si="44"/>
        <v>0</v>
      </c>
      <c r="N24" s="14"/>
      <c r="O24" s="57">
        <f t="shared" si="1"/>
        <v>0</v>
      </c>
      <c r="P24" s="58">
        <f t="shared" si="45"/>
        <v>0</v>
      </c>
      <c r="Q24" s="14"/>
      <c r="R24" s="57">
        <f t="shared" si="2"/>
        <v>0</v>
      </c>
      <c r="S24" s="58">
        <f t="shared" si="27"/>
        <v>0</v>
      </c>
      <c r="T24" s="173"/>
      <c r="U24" s="71">
        <f t="shared" si="3"/>
        <v>0</v>
      </c>
      <c r="V24" s="72" t="str">
        <f t="shared" si="46"/>
        <v>-</v>
      </c>
      <c r="W24" s="15"/>
      <c r="X24" s="57">
        <f t="shared" si="4"/>
        <v>0</v>
      </c>
      <c r="Y24" s="58">
        <f t="shared" si="28"/>
        <v>0</v>
      </c>
      <c r="Z24" s="173"/>
      <c r="AA24" s="71">
        <f t="shared" si="5"/>
        <v>0</v>
      </c>
      <c r="AB24" s="73" t="str">
        <f t="shared" si="6"/>
        <v>-</v>
      </c>
      <c r="AC24" s="25" t="str">
        <f t="shared" si="7"/>
        <v/>
      </c>
      <c r="AD24" s="57">
        <f t="shared" si="8"/>
        <v>0</v>
      </c>
      <c r="AE24" s="58">
        <f t="shared" si="29"/>
        <v>0</v>
      </c>
      <c r="AF24" s="173"/>
      <c r="AG24" s="71">
        <f t="shared" si="9"/>
        <v>0</v>
      </c>
      <c r="AH24" s="74" t="str">
        <f t="shared" si="47"/>
        <v>-</v>
      </c>
      <c r="AI24" s="62" t="str">
        <f t="shared" si="30"/>
        <v/>
      </c>
      <c r="AR24" s="27"/>
      <c r="AS24" s="217">
        <f t="shared" si="10"/>
        <v>0</v>
      </c>
      <c r="AT24" s="220"/>
      <c r="AV24" s="75">
        <f t="shared" si="48"/>
        <v>0</v>
      </c>
      <c r="AW24" s="67">
        <f t="shared" si="31"/>
        <v>7.51</v>
      </c>
      <c r="AX24" s="67" t="str">
        <f t="shared" si="11"/>
        <v>-</v>
      </c>
      <c r="AY24" s="67" t="str">
        <f t="shared" si="32"/>
        <v>-</v>
      </c>
      <c r="AZ24" s="67" t="str">
        <f t="shared" si="33"/>
        <v>-</v>
      </c>
      <c r="BA24" s="67" t="str">
        <f t="shared" si="34"/>
        <v>-</v>
      </c>
      <c r="BB24" s="175" t="str">
        <f t="shared" si="49"/>
        <v>-</v>
      </c>
      <c r="BC24" s="76" t="str">
        <f t="shared" si="50"/>
        <v>-</v>
      </c>
      <c r="BD24" s="67">
        <f t="shared" si="51"/>
        <v>0</v>
      </c>
      <c r="BE24" s="67" t="str">
        <f t="shared" si="12"/>
        <v>-</v>
      </c>
      <c r="BF24" s="77">
        <f t="shared" si="13"/>
        <v>0</v>
      </c>
      <c r="BG24" s="78">
        <f t="shared" si="35"/>
        <v>0</v>
      </c>
      <c r="BI24" s="75">
        <f t="shared" si="14"/>
        <v>0</v>
      </c>
      <c r="BJ24" s="67">
        <f t="shared" si="52"/>
        <v>7.51</v>
      </c>
      <c r="BK24" s="67" t="str">
        <f t="shared" si="15"/>
        <v>-</v>
      </c>
      <c r="BL24" s="67" t="str">
        <f t="shared" si="16"/>
        <v>-</v>
      </c>
      <c r="BM24" s="67" t="str">
        <f t="shared" si="17"/>
        <v>-</v>
      </c>
      <c r="BN24" s="67" t="str">
        <f t="shared" si="53"/>
        <v>-</v>
      </c>
      <c r="BO24" s="175" t="str">
        <f t="shared" si="54"/>
        <v>-</v>
      </c>
      <c r="BP24" s="76" t="str">
        <f t="shared" si="55"/>
        <v>-</v>
      </c>
      <c r="BQ24" s="67">
        <f t="shared" si="36"/>
        <v>0</v>
      </c>
      <c r="BR24" s="67" t="str">
        <f t="shared" si="18"/>
        <v>-</v>
      </c>
      <c r="BS24" s="77">
        <f t="shared" si="19"/>
        <v>0</v>
      </c>
      <c r="BT24" s="78">
        <f t="shared" si="37"/>
        <v>0</v>
      </c>
      <c r="BV24" s="75">
        <f t="shared" si="20"/>
        <v>0</v>
      </c>
      <c r="BW24" s="67">
        <f t="shared" si="56"/>
        <v>7.51</v>
      </c>
      <c r="BX24" s="67" t="str">
        <f t="shared" si="21"/>
        <v>-</v>
      </c>
      <c r="BY24" s="67" t="str">
        <f t="shared" si="22"/>
        <v>-</v>
      </c>
      <c r="BZ24" s="67" t="str">
        <f t="shared" si="23"/>
        <v>-</v>
      </c>
      <c r="CA24" s="67" t="str">
        <f t="shared" si="24"/>
        <v>-</v>
      </c>
      <c r="CB24" s="175" t="str">
        <f t="shared" si="57"/>
        <v>-</v>
      </c>
      <c r="CC24" s="76" t="str">
        <f t="shared" si="58"/>
        <v>-</v>
      </c>
      <c r="CD24" s="67">
        <f t="shared" si="38"/>
        <v>0</v>
      </c>
      <c r="CE24" s="67" t="str">
        <f t="shared" si="25"/>
        <v>-</v>
      </c>
      <c r="CF24" s="77">
        <f t="shared" si="26"/>
        <v>0</v>
      </c>
      <c r="CG24" s="78">
        <f t="shared" si="39"/>
        <v>0</v>
      </c>
    </row>
    <row r="25" spans="1:85" ht="24" customHeight="1" x14ac:dyDescent="0.2">
      <c r="A25" s="70">
        <f t="shared" si="40"/>
        <v>7</v>
      </c>
      <c r="B25" s="23"/>
      <c r="C25" s="12"/>
      <c r="D25" s="187"/>
      <c r="E25" s="229">
        <f t="shared" si="41"/>
        <v>0</v>
      </c>
      <c r="F25" s="207">
        <f t="shared" si="42"/>
        <v>0</v>
      </c>
      <c r="G25" s="204"/>
      <c r="H25" s="70">
        <f t="shared" si="43"/>
        <v>7</v>
      </c>
      <c r="I25" s="23"/>
      <c r="J25" s="13"/>
      <c r="K25" s="187"/>
      <c r="L25" s="184">
        <f t="shared" si="0"/>
        <v>0</v>
      </c>
      <c r="M25" s="56">
        <f t="shared" si="44"/>
        <v>0</v>
      </c>
      <c r="N25" s="14"/>
      <c r="O25" s="57">
        <f t="shared" si="1"/>
        <v>0</v>
      </c>
      <c r="P25" s="58">
        <f t="shared" si="45"/>
        <v>0</v>
      </c>
      <c r="Q25" s="14"/>
      <c r="R25" s="57">
        <f t="shared" si="2"/>
        <v>0</v>
      </c>
      <c r="S25" s="58">
        <f t="shared" si="27"/>
        <v>0</v>
      </c>
      <c r="T25" s="173"/>
      <c r="U25" s="71">
        <f t="shared" si="3"/>
        <v>0</v>
      </c>
      <c r="V25" s="72" t="str">
        <f t="shared" si="46"/>
        <v>-</v>
      </c>
      <c r="W25" s="15"/>
      <c r="X25" s="57">
        <f t="shared" si="4"/>
        <v>0</v>
      </c>
      <c r="Y25" s="58">
        <f t="shared" si="28"/>
        <v>0</v>
      </c>
      <c r="Z25" s="173"/>
      <c r="AA25" s="71">
        <f t="shared" si="5"/>
        <v>0</v>
      </c>
      <c r="AB25" s="73" t="str">
        <f t="shared" si="6"/>
        <v>-</v>
      </c>
      <c r="AC25" s="25" t="str">
        <f t="shared" si="7"/>
        <v/>
      </c>
      <c r="AD25" s="57">
        <f t="shared" si="8"/>
        <v>0</v>
      </c>
      <c r="AE25" s="58">
        <f t="shared" si="29"/>
        <v>0</v>
      </c>
      <c r="AF25" s="173"/>
      <c r="AG25" s="71">
        <f t="shared" si="9"/>
        <v>0</v>
      </c>
      <c r="AH25" s="74" t="str">
        <f t="shared" si="47"/>
        <v>-</v>
      </c>
      <c r="AI25" s="62" t="str">
        <f t="shared" si="30"/>
        <v/>
      </c>
      <c r="AR25" s="27"/>
      <c r="AS25" s="217">
        <f t="shared" si="10"/>
        <v>0</v>
      </c>
      <c r="AT25" s="220"/>
      <c r="AV25" s="75">
        <f t="shared" si="48"/>
        <v>0</v>
      </c>
      <c r="AW25" s="67">
        <f t="shared" si="31"/>
        <v>7.51</v>
      </c>
      <c r="AX25" s="67" t="str">
        <f t="shared" si="11"/>
        <v>-</v>
      </c>
      <c r="AY25" s="67" t="str">
        <f t="shared" si="32"/>
        <v>-</v>
      </c>
      <c r="AZ25" s="67" t="str">
        <f t="shared" si="33"/>
        <v>-</v>
      </c>
      <c r="BA25" s="67" t="str">
        <f t="shared" si="34"/>
        <v>-</v>
      </c>
      <c r="BB25" s="175" t="str">
        <f t="shared" si="49"/>
        <v>-</v>
      </c>
      <c r="BC25" s="76" t="str">
        <f t="shared" si="50"/>
        <v>-</v>
      </c>
      <c r="BD25" s="67">
        <f t="shared" si="51"/>
        <v>0</v>
      </c>
      <c r="BE25" s="67" t="str">
        <f t="shared" si="12"/>
        <v>-</v>
      </c>
      <c r="BF25" s="77">
        <f t="shared" si="13"/>
        <v>0</v>
      </c>
      <c r="BG25" s="78">
        <f t="shared" si="35"/>
        <v>0</v>
      </c>
      <c r="BI25" s="75">
        <f t="shared" si="14"/>
        <v>0</v>
      </c>
      <c r="BJ25" s="67">
        <f t="shared" si="52"/>
        <v>7.51</v>
      </c>
      <c r="BK25" s="67" t="str">
        <f t="shared" si="15"/>
        <v>-</v>
      </c>
      <c r="BL25" s="67" t="str">
        <f t="shared" si="16"/>
        <v>-</v>
      </c>
      <c r="BM25" s="67" t="str">
        <f t="shared" si="17"/>
        <v>-</v>
      </c>
      <c r="BN25" s="67" t="str">
        <f t="shared" si="53"/>
        <v>-</v>
      </c>
      <c r="BO25" s="175" t="str">
        <f t="shared" si="54"/>
        <v>-</v>
      </c>
      <c r="BP25" s="76" t="str">
        <f t="shared" si="55"/>
        <v>-</v>
      </c>
      <c r="BQ25" s="67">
        <f t="shared" si="36"/>
        <v>0</v>
      </c>
      <c r="BR25" s="67" t="str">
        <f t="shared" si="18"/>
        <v>-</v>
      </c>
      <c r="BS25" s="77">
        <f t="shared" si="19"/>
        <v>0</v>
      </c>
      <c r="BT25" s="78">
        <f t="shared" si="37"/>
        <v>0</v>
      </c>
      <c r="BV25" s="75">
        <f t="shared" si="20"/>
        <v>0</v>
      </c>
      <c r="BW25" s="67">
        <f t="shared" si="56"/>
        <v>7.51</v>
      </c>
      <c r="BX25" s="67" t="str">
        <f t="shared" si="21"/>
        <v>-</v>
      </c>
      <c r="BY25" s="67" t="str">
        <f t="shared" si="22"/>
        <v>-</v>
      </c>
      <c r="BZ25" s="67" t="str">
        <f t="shared" si="23"/>
        <v>-</v>
      </c>
      <c r="CA25" s="67" t="str">
        <f t="shared" si="24"/>
        <v>-</v>
      </c>
      <c r="CB25" s="175" t="str">
        <f t="shared" si="57"/>
        <v>-</v>
      </c>
      <c r="CC25" s="76" t="str">
        <f t="shared" si="58"/>
        <v>-</v>
      </c>
      <c r="CD25" s="67">
        <f t="shared" si="38"/>
        <v>0</v>
      </c>
      <c r="CE25" s="67" t="str">
        <f t="shared" si="25"/>
        <v>-</v>
      </c>
      <c r="CF25" s="77">
        <f t="shared" si="26"/>
        <v>0</v>
      </c>
      <c r="CG25" s="78">
        <f t="shared" si="39"/>
        <v>0</v>
      </c>
    </row>
    <row r="26" spans="1:85" ht="24" customHeight="1" x14ac:dyDescent="0.2">
      <c r="A26" s="70">
        <f t="shared" si="40"/>
        <v>8</v>
      </c>
      <c r="B26" s="23"/>
      <c r="C26" s="12"/>
      <c r="D26" s="187"/>
      <c r="E26" s="229">
        <f t="shared" si="41"/>
        <v>0</v>
      </c>
      <c r="F26" s="207">
        <f t="shared" si="42"/>
        <v>0</v>
      </c>
      <c r="G26" s="204"/>
      <c r="H26" s="70">
        <f t="shared" si="43"/>
        <v>8</v>
      </c>
      <c r="I26" s="23"/>
      <c r="J26" s="13"/>
      <c r="K26" s="187"/>
      <c r="L26" s="184">
        <f t="shared" si="0"/>
        <v>0</v>
      </c>
      <c r="M26" s="56">
        <f t="shared" si="44"/>
        <v>0</v>
      </c>
      <c r="N26" s="14"/>
      <c r="O26" s="57">
        <f t="shared" si="1"/>
        <v>0</v>
      </c>
      <c r="P26" s="58">
        <f t="shared" si="45"/>
        <v>0</v>
      </c>
      <c r="Q26" s="14"/>
      <c r="R26" s="57">
        <f t="shared" si="2"/>
        <v>0</v>
      </c>
      <c r="S26" s="58">
        <f t="shared" si="27"/>
        <v>0</v>
      </c>
      <c r="T26" s="173"/>
      <c r="U26" s="71">
        <f t="shared" si="3"/>
        <v>0</v>
      </c>
      <c r="V26" s="72" t="str">
        <f t="shared" si="46"/>
        <v>-</v>
      </c>
      <c r="W26" s="15"/>
      <c r="X26" s="57">
        <f t="shared" si="4"/>
        <v>0</v>
      </c>
      <c r="Y26" s="58">
        <f t="shared" si="28"/>
        <v>0</v>
      </c>
      <c r="Z26" s="173"/>
      <c r="AA26" s="71">
        <f t="shared" si="5"/>
        <v>0</v>
      </c>
      <c r="AB26" s="73" t="str">
        <f t="shared" si="6"/>
        <v>-</v>
      </c>
      <c r="AC26" s="25" t="str">
        <f t="shared" si="7"/>
        <v/>
      </c>
      <c r="AD26" s="57">
        <f t="shared" si="8"/>
        <v>0</v>
      </c>
      <c r="AE26" s="58">
        <f t="shared" si="29"/>
        <v>0</v>
      </c>
      <c r="AF26" s="173"/>
      <c r="AG26" s="71">
        <f t="shared" si="9"/>
        <v>0</v>
      </c>
      <c r="AH26" s="74" t="str">
        <f t="shared" si="47"/>
        <v>-</v>
      </c>
      <c r="AI26" s="62" t="str">
        <f t="shared" si="30"/>
        <v/>
      </c>
      <c r="AR26" s="27"/>
      <c r="AS26" s="217">
        <f t="shared" si="10"/>
        <v>0</v>
      </c>
      <c r="AT26" s="220"/>
      <c r="AV26" s="75">
        <f t="shared" si="48"/>
        <v>0</v>
      </c>
      <c r="AW26" s="67">
        <f t="shared" si="31"/>
        <v>7.51</v>
      </c>
      <c r="AX26" s="67" t="str">
        <f t="shared" si="11"/>
        <v>-</v>
      </c>
      <c r="AY26" s="67" t="str">
        <f t="shared" si="32"/>
        <v>-</v>
      </c>
      <c r="AZ26" s="67" t="str">
        <f t="shared" si="33"/>
        <v>-</v>
      </c>
      <c r="BA26" s="67" t="str">
        <f t="shared" si="34"/>
        <v>-</v>
      </c>
      <c r="BB26" s="175" t="str">
        <f t="shared" si="49"/>
        <v>-</v>
      </c>
      <c r="BC26" s="76" t="str">
        <f t="shared" si="50"/>
        <v>-</v>
      </c>
      <c r="BD26" s="67">
        <f t="shared" si="51"/>
        <v>0</v>
      </c>
      <c r="BE26" s="67" t="str">
        <f t="shared" si="12"/>
        <v>-</v>
      </c>
      <c r="BF26" s="77">
        <f t="shared" si="13"/>
        <v>0</v>
      </c>
      <c r="BG26" s="78">
        <f t="shared" si="35"/>
        <v>0</v>
      </c>
      <c r="BI26" s="75">
        <f t="shared" si="14"/>
        <v>0</v>
      </c>
      <c r="BJ26" s="67">
        <f t="shared" si="52"/>
        <v>7.51</v>
      </c>
      <c r="BK26" s="67" t="str">
        <f t="shared" si="15"/>
        <v>-</v>
      </c>
      <c r="BL26" s="67" t="str">
        <f t="shared" si="16"/>
        <v>-</v>
      </c>
      <c r="BM26" s="67" t="str">
        <f t="shared" si="17"/>
        <v>-</v>
      </c>
      <c r="BN26" s="67" t="str">
        <f t="shared" si="53"/>
        <v>-</v>
      </c>
      <c r="BO26" s="175" t="str">
        <f t="shared" si="54"/>
        <v>-</v>
      </c>
      <c r="BP26" s="76" t="str">
        <f t="shared" si="55"/>
        <v>-</v>
      </c>
      <c r="BQ26" s="67">
        <f t="shared" si="36"/>
        <v>0</v>
      </c>
      <c r="BR26" s="67" t="str">
        <f t="shared" si="18"/>
        <v>-</v>
      </c>
      <c r="BS26" s="77">
        <f t="shared" si="19"/>
        <v>0</v>
      </c>
      <c r="BT26" s="78">
        <f t="shared" si="37"/>
        <v>0</v>
      </c>
      <c r="BV26" s="75">
        <f t="shared" si="20"/>
        <v>0</v>
      </c>
      <c r="BW26" s="67">
        <f t="shared" si="56"/>
        <v>7.51</v>
      </c>
      <c r="BX26" s="67" t="str">
        <f t="shared" si="21"/>
        <v>-</v>
      </c>
      <c r="BY26" s="67" t="str">
        <f t="shared" si="22"/>
        <v>-</v>
      </c>
      <c r="BZ26" s="67" t="str">
        <f t="shared" si="23"/>
        <v>-</v>
      </c>
      <c r="CA26" s="67" t="str">
        <f t="shared" si="24"/>
        <v>-</v>
      </c>
      <c r="CB26" s="175" t="str">
        <f t="shared" si="57"/>
        <v>-</v>
      </c>
      <c r="CC26" s="76" t="str">
        <f t="shared" si="58"/>
        <v>-</v>
      </c>
      <c r="CD26" s="67">
        <f t="shared" si="38"/>
        <v>0</v>
      </c>
      <c r="CE26" s="67" t="str">
        <f t="shared" si="25"/>
        <v>-</v>
      </c>
      <c r="CF26" s="77">
        <f t="shared" si="26"/>
        <v>0</v>
      </c>
      <c r="CG26" s="78">
        <f t="shared" si="39"/>
        <v>0</v>
      </c>
    </row>
    <row r="27" spans="1:85" ht="24" customHeight="1" x14ac:dyDescent="0.2">
      <c r="A27" s="70">
        <f t="shared" si="40"/>
        <v>9</v>
      </c>
      <c r="B27" s="23"/>
      <c r="C27" s="12"/>
      <c r="D27" s="187"/>
      <c r="E27" s="229">
        <f t="shared" si="41"/>
        <v>0</v>
      </c>
      <c r="F27" s="207">
        <f t="shared" si="42"/>
        <v>0</v>
      </c>
      <c r="G27" s="204"/>
      <c r="H27" s="70">
        <f t="shared" si="43"/>
        <v>9</v>
      </c>
      <c r="I27" s="23"/>
      <c r="J27" s="13"/>
      <c r="K27" s="187"/>
      <c r="L27" s="184">
        <f t="shared" si="0"/>
        <v>0</v>
      </c>
      <c r="M27" s="56">
        <f t="shared" si="44"/>
        <v>0</v>
      </c>
      <c r="N27" s="14"/>
      <c r="O27" s="57">
        <f t="shared" si="1"/>
        <v>0</v>
      </c>
      <c r="P27" s="58">
        <f t="shared" si="45"/>
        <v>0</v>
      </c>
      <c r="Q27" s="14"/>
      <c r="R27" s="57">
        <f t="shared" si="2"/>
        <v>0</v>
      </c>
      <c r="S27" s="58">
        <f t="shared" si="27"/>
        <v>0</v>
      </c>
      <c r="T27" s="173"/>
      <c r="U27" s="71">
        <f t="shared" si="3"/>
        <v>0</v>
      </c>
      <c r="V27" s="72" t="str">
        <f t="shared" si="46"/>
        <v>-</v>
      </c>
      <c r="W27" s="15"/>
      <c r="X27" s="57">
        <f t="shared" si="4"/>
        <v>0</v>
      </c>
      <c r="Y27" s="58">
        <f t="shared" si="28"/>
        <v>0</v>
      </c>
      <c r="Z27" s="173"/>
      <c r="AA27" s="71">
        <f t="shared" si="5"/>
        <v>0</v>
      </c>
      <c r="AB27" s="73" t="str">
        <f t="shared" si="6"/>
        <v>-</v>
      </c>
      <c r="AC27" s="25" t="str">
        <f t="shared" si="7"/>
        <v/>
      </c>
      <c r="AD27" s="57">
        <f t="shared" si="8"/>
        <v>0</v>
      </c>
      <c r="AE27" s="58">
        <f t="shared" si="29"/>
        <v>0</v>
      </c>
      <c r="AF27" s="173"/>
      <c r="AG27" s="71">
        <f t="shared" si="9"/>
        <v>0</v>
      </c>
      <c r="AH27" s="74" t="str">
        <f t="shared" si="47"/>
        <v>-</v>
      </c>
      <c r="AI27" s="62" t="str">
        <f t="shared" si="30"/>
        <v/>
      </c>
      <c r="AR27" s="27"/>
      <c r="AS27" s="217">
        <f t="shared" si="10"/>
        <v>0</v>
      </c>
      <c r="AT27" s="220"/>
      <c r="AV27" s="75">
        <f t="shared" si="48"/>
        <v>0</v>
      </c>
      <c r="AW27" s="67">
        <f t="shared" si="31"/>
        <v>7.51</v>
      </c>
      <c r="AX27" s="67" t="str">
        <f t="shared" si="11"/>
        <v>-</v>
      </c>
      <c r="AY27" s="67" t="str">
        <f t="shared" si="32"/>
        <v>-</v>
      </c>
      <c r="AZ27" s="67" t="str">
        <f t="shared" si="33"/>
        <v>-</v>
      </c>
      <c r="BA27" s="67" t="str">
        <f t="shared" si="34"/>
        <v>-</v>
      </c>
      <c r="BB27" s="175" t="str">
        <f t="shared" si="49"/>
        <v>-</v>
      </c>
      <c r="BC27" s="76" t="str">
        <f t="shared" si="50"/>
        <v>-</v>
      </c>
      <c r="BD27" s="67">
        <f t="shared" si="51"/>
        <v>0</v>
      </c>
      <c r="BE27" s="67" t="str">
        <f t="shared" si="12"/>
        <v>-</v>
      </c>
      <c r="BF27" s="77">
        <f t="shared" si="13"/>
        <v>0</v>
      </c>
      <c r="BG27" s="78">
        <f t="shared" si="35"/>
        <v>0</v>
      </c>
      <c r="BI27" s="75">
        <f t="shared" si="14"/>
        <v>0</v>
      </c>
      <c r="BJ27" s="67">
        <f t="shared" si="52"/>
        <v>7.51</v>
      </c>
      <c r="BK27" s="67" t="str">
        <f t="shared" si="15"/>
        <v>-</v>
      </c>
      <c r="BL27" s="67" t="str">
        <f t="shared" si="16"/>
        <v>-</v>
      </c>
      <c r="BM27" s="67" t="str">
        <f t="shared" si="17"/>
        <v>-</v>
      </c>
      <c r="BN27" s="67" t="str">
        <f t="shared" si="53"/>
        <v>-</v>
      </c>
      <c r="BO27" s="175" t="str">
        <f t="shared" si="54"/>
        <v>-</v>
      </c>
      <c r="BP27" s="76" t="str">
        <f t="shared" si="55"/>
        <v>-</v>
      </c>
      <c r="BQ27" s="67">
        <f t="shared" si="36"/>
        <v>0</v>
      </c>
      <c r="BR27" s="67" t="str">
        <f t="shared" si="18"/>
        <v>-</v>
      </c>
      <c r="BS27" s="77">
        <f t="shared" si="19"/>
        <v>0</v>
      </c>
      <c r="BT27" s="78">
        <f t="shared" si="37"/>
        <v>0</v>
      </c>
      <c r="BV27" s="75">
        <f t="shared" si="20"/>
        <v>0</v>
      </c>
      <c r="BW27" s="67">
        <f t="shared" si="56"/>
        <v>7.51</v>
      </c>
      <c r="BX27" s="67" t="str">
        <f t="shared" si="21"/>
        <v>-</v>
      </c>
      <c r="BY27" s="67" t="str">
        <f t="shared" si="22"/>
        <v>-</v>
      </c>
      <c r="BZ27" s="67" t="str">
        <f t="shared" si="23"/>
        <v>-</v>
      </c>
      <c r="CA27" s="67" t="str">
        <f t="shared" si="24"/>
        <v>-</v>
      </c>
      <c r="CB27" s="175" t="str">
        <f t="shared" si="57"/>
        <v>-</v>
      </c>
      <c r="CC27" s="76" t="str">
        <f t="shared" si="58"/>
        <v>-</v>
      </c>
      <c r="CD27" s="67">
        <f t="shared" si="38"/>
        <v>0</v>
      </c>
      <c r="CE27" s="67" t="str">
        <f t="shared" si="25"/>
        <v>-</v>
      </c>
      <c r="CF27" s="77">
        <f t="shared" si="26"/>
        <v>0</v>
      </c>
      <c r="CG27" s="78">
        <f t="shared" si="39"/>
        <v>0</v>
      </c>
    </row>
    <row r="28" spans="1:85" ht="24" customHeight="1" x14ac:dyDescent="0.2">
      <c r="A28" s="70">
        <f t="shared" si="40"/>
        <v>10</v>
      </c>
      <c r="B28" s="23"/>
      <c r="C28" s="12"/>
      <c r="D28" s="187"/>
      <c r="E28" s="229">
        <f t="shared" si="41"/>
        <v>0</v>
      </c>
      <c r="F28" s="207">
        <f t="shared" si="42"/>
        <v>0</v>
      </c>
      <c r="G28" s="204"/>
      <c r="H28" s="70">
        <f t="shared" si="43"/>
        <v>10</v>
      </c>
      <c r="I28" s="23"/>
      <c r="J28" s="13"/>
      <c r="K28" s="187"/>
      <c r="L28" s="184">
        <f t="shared" si="0"/>
        <v>0</v>
      </c>
      <c r="M28" s="56">
        <f t="shared" si="44"/>
        <v>0</v>
      </c>
      <c r="N28" s="14"/>
      <c r="O28" s="57">
        <f t="shared" si="1"/>
        <v>0</v>
      </c>
      <c r="P28" s="58">
        <f t="shared" si="45"/>
        <v>0</v>
      </c>
      <c r="Q28" s="14"/>
      <c r="R28" s="57">
        <f t="shared" si="2"/>
        <v>0</v>
      </c>
      <c r="S28" s="58">
        <f t="shared" si="27"/>
        <v>0</v>
      </c>
      <c r="T28" s="173"/>
      <c r="U28" s="71">
        <f t="shared" si="3"/>
        <v>0</v>
      </c>
      <c r="V28" s="72" t="str">
        <f t="shared" si="46"/>
        <v>-</v>
      </c>
      <c r="W28" s="15"/>
      <c r="X28" s="57">
        <f t="shared" si="4"/>
        <v>0</v>
      </c>
      <c r="Y28" s="58">
        <f t="shared" si="28"/>
        <v>0</v>
      </c>
      <c r="Z28" s="173"/>
      <c r="AA28" s="71">
        <f t="shared" si="5"/>
        <v>0</v>
      </c>
      <c r="AB28" s="73" t="str">
        <f t="shared" si="6"/>
        <v>-</v>
      </c>
      <c r="AC28" s="25" t="str">
        <f t="shared" si="7"/>
        <v/>
      </c>
      <c r="AD28" s="57">
        <f t="shared" si="8"/>
        <v>0</v>
      </c>
      <c r="AE28" s="58">
        <f t="shared" si="29"/>
        <v>0</v>
      </c>
      <c r="AF28" s="173"/>
      <c r="AG28" s="71">
        <f t="shared" si="9"/>
        <v>0</v>
      </c>
      <c r="AH28" s="74" t="str">
        <f t="shared" si="47"/>
        <v>-</v>
      </c>
      <c r="AI28" s="62" t="str">
        <f t="shared" si="30"/>
        <v/>
      </c>
      <c r="AR28" s="27"/>
      <c r="AS28" s="217">
        <f t="shared" si="10"/>
        <v>0</v>
      </c>
      <c r="AT28" s="220"/>
      <c r="AV28" s="75">
        <f t="shared" si="48"/>
        <v>0</v>
      </c>
      <c r="AW28" s="67">
        <f t="shared" si="31"/>
        <v>7.51</v>
      </c>
      <c r="AX28" s="67" t="str">
        <f t="shared" si="11"/>
        <v>-</v>
      </c>
      <c r="AY28" s="67" t="str">
        <f t="shared" si="32"/>
        <v>-</v>
      </c>
      <c r="AZ28" s="67" t="str">
        <f t="shared" si="33"/>
        <v>-</v>
      </c>
      <c r="BA28" s="67" t="str">
        <f t="shared" si="34"/>
        <v>-</v>
      </c>
      <c r="BB28" s="175" t="str">
        <f t="shared" si="49"/>
        <v>-</v>
      </c>
      <c r="BC28" s="76" t="str">
        <f t="shared" si="50"/>
        <v>-</v>
      </c>
      <c r="BD28" s="67">
        <f t="shared" si="51"/>
        <v>0</v>
      </c>
      <c r="BE28" s="67" t="str">
        <f t="shared" si="12"/>
        <v>-</v>
      </c>
      <c r="BF28" s="77">
        <f t="shared" si="13"/>
        <v>0</v>
      </c>
      <c r="BG28" s="78">
        <f t="shared" si="35"/>
        <v>0</v>
      </c>
      <c r="BI28" s="75">
        <f t="shared" si="14"/>
        <v>0</v>
      </c>
      <c r="BJ28" s="67">
        <f t="shared" si="52"/>
        <v>7.51</v>
      </c>
      <c r="BK28" s="67" t="str">
        <f t="shared" si="15"/>
        <v>-</v>
      </c>
      <c r="BL28" s="67" t="str">
        <f t="shared" si="16"/>
        <v>-</v>
      </c>
      <c r="BM28" s="67" t="str">
        <f t="shared" si="17"/>
        <v>-</v>
      </c>
      <c r="BN28" s="67" t="str">
        <f t="shared" si="53"/>
        <v>-</v>
      </c>
      <c r="BO28" s="175" t="str">
        <f t="shared" si="54"/>
        <v>-</v>
      </c>
      <c r="BP28" s="76" t="str">
        <f t="shared" si="55"/>
        <v>-</v>
      </c>
      <c r="BQ28" s="67">
        <f t="shared" si="36"/>
        <v>0</v>
      </c>
      <c r="BR28" s="67" t="str">
        <f t="shared" si="18"/>
        <v>-</v>
      </c>
      <c r="BS28" s="77">
        <f t="shared" si="19"/>
        <v>0</v>
      </c>
      <c r="BT28" s="78">
        <f t="shared" si="37"/>
        <v>0</v>
      </c>
      <c r="BV28" s="75">
        <f t="shared" si="20"/>
        <v>0</v>
      </c>
      <c r="BW28" s="67">
        <f t="shared" si="56"/>
        <v>7.51</v>
      </c>
      <c r="BX28" s="67" t="str">
        <f t="shared" si="21"/>
        <v>-</v>
      </c>
      <c r="BY28" s="67" t="str">
        <f t="shared" si="22"/>
        <v>-</v>
      </c>
      <c r="BZ28" s="67" t="str">
        <f t="shared" si="23"/>
        <v>-</v>
      </c>
      <c r="CA28" s="67" t="str">
        <f t="shared" si="24"/>
        <v>-</v>
      </c>
      <c r="CB28" s="175" t="str">
        <f t="shared" si="57"/>
        <v>-</v>
      </c>
      <c r="CC28" s="76" t="str">
        <f t="shared" si="58"/>
        <v>-</v>
      </c>
      <c r="CD28" s="67">
        <f t="shared" si="38"/>
        <v>0</v>
      </c>
      <c r="CE28" s="67" t="str">
        <f t="shared" si="25"/>
        <v>-</v>
      </c>
      <c r="CF28" s="77">
        <f t="shared" si="26"/>
        <v>0</v>
      </c>
      <c r="CG28" s="78">
        <f t="shared" si="39"/>
        <v>0</v>
      </c>
    </row>
    <row r="29" spans="1:85" ht="24" customHeight="1" x14ac:dyDescent="0.2">
      <c r="A29" s="70">
        <f t="shared" si="40"/>
        <v>11</v>
      </c>
      <c r="B29" s="23"/>
      <c r="C29" s="12"/>
      <c r="D29" s="187"/>
      <c r="E29" s="229">
        <f t="shared" si="41"/>
        <v>0</v>
      </c>
      <c r="F29" s="207">
        <f t="shared" si="42"/>
        <v>0</v>
      </c>
      <c r="G29" s="204"/>
      <c r="H29" s="70">
        <f t="shared" si="43"/>
        <v>11</v>
      </c>
      <c r="I29" s="23"/>
      <c r="J29" s="13"/>
      <c r="K29" s="187"/>
      <c r="L29" s="184">
        <f t="shared" si="0"/>
        <v>0</v>
      </c>
      <c r="M29" s="56">
        <f t="shared" si="44"/>
        <v>0</v>
      </c>
      <c r="N29" s="14"/>
      <c r="O29" s="57">
        <f t="shared" si="1"/>
        <v>0</v>
      </c>
      <c r="P29" s="58">
        <f t="shared" si="45"/>
        <v>0</v>
      </c>
      <c r="Q29" s="14"/>
      <c r="R29" s="57">
        <f t="shared" si="2"/>
        <v>0</v>
      </c>
      <c r="S29" s="58">
        <f t="shared" si="27"/>
        <v>0</v>
      </c>
      <c r="T29" s="173"/>
      <c r="U29" s="71">
        <f t="shared" si="3"/>
        <v>0</v>
      </c>
      <c r="V29" s="72" t="str">
        <f t="shared" si="46"/>
        <v>-</v>
      </c>
      <c r="W29" s="15"/>
      <c r="X29" s="57">
        <f t="shared" si="4"/>
        <v>0</v>
      </c>
      <c r="Y29" s="58">
        <f t="shared" si="28"/>
        <v>0</v>
      </c>
      <c r="Z29" s="173"/>
      <c r="AA29" s="71">
        <f t="shared" si="5"/>
        <v>0</v>
      </c>
      <c r="AB29" s="73" t="str">
        <f t="shared" si="6"/>
        <v>-</v>
      </c>
      <c r="AC29" s="25" t="str">
        <f t="shared" si="7"/>
        <v/>
      </c>
      <c r="AD29" s="57">
        <f t="shared" si="8"/>
        <v>0</v>
      </c>
      <c r="AE29" s="58">
        <f t="shared" si="29"/>
        <v>0</v>
      </c>
      <c r="AF29" s="173"/>
      <c r="AG29" s="71">
        <f t="shared" si="9"/>
        <v>0</v>
      </c>
      <c r="AH29" s="74" t="str">
        <f t="shared" si="47"/>
        <v>-</v>
      </c>
      <c r="AI29" s="62" t="str">
        <f t="shared" si="30"/>
        <v/>
      </c>
      <c r="AR29" s="27"/>
      <c r="AS29" s="217">
        <f t="shared" si="10"/>
        <v>0</v>
      </c>
      <c r="AT29" s="220"/>
      <c r="AV29" s="75">
        <f t="shared" si="48"/>
        <v>0</v>
      </c>
      <c r="AW29" s="67">
        <f t="shared" si="31"/>
        <v>7.51</v>
      </c>
      <c r="AX29" s="67" t="str">
        <f t="shared" si="11"/>
        <v>-</v>
      </c>
      <c r="AY29" s="67" t="str">
        <f t="shared" si="32"/>
        <v>-</v>
      </c>
      <c r="AZ29" s="67" t="str">
        <f t="shared" si="33"/>
        <v>-</v>
      </c>
      <c r="BA29" s="67" t="str">
        <f t="shared" si="34"/>
        <v>-</v>
      </c>
      <c r="BB29" s="175" t="str">
        <f t="shared" si="49"/>
        <v>-</v>
      </c>
      <c r="BC29" s="76" t="str">
        <f t="shared" si="50"/>
        <v>-</v>
      </c>
      <c r="BD29" s="67">
        <f t="shared" si="51"/>
        <v>0</v>
      </c>
      <c r="BE29" s="67" t="str">
        <f t="shared" si="12"/>
        <v>-</v>
      </c>
      <c r="BF29" s="77">
        <f t="shared" si="13"/>
        <v>0</v>
      </c>
      <c r="BG29" s="78">
        <f t="shared" si="35"/>
        <v>0</v>
      </c>
      <c r="BI29" s="75">
        <f t="shared" si="14"/>
        <v>0</v>
      </c>
      <c r="BJ29" s="67">
        <f t="shared" si="52"/>
        <v>7.51</v>
      </c>
      <c r="BK29" s="67" t="str">
        <f t="shared" si="15"/>
        <v>-</v>
      </c>
      <c r="BL29" s="67" t="str">
        <f t="shared" si="16"/>
        <v>-</v>
      </c>
      <c r="BM29" s="67" t="str">
        <f t="shared" si="17"/>
        <v>-</v>
      </c>
      <c r="BN29" s="67" t="str">
        <f t="shared" si="53"/>
        <v>-</v>
      </c>
      <c r="BO29" s="175" t="str">
        <f t="shared" si="54"/>
        <v>-</v>
      </c>
      <c r="BP29" s="76" t="str">
        <f t="shared" si="55"/>
        <v>-</v>
      </c>
      <c r="BQ29" s="67">
        <f t="shared" si="36"/>
        <v>0</v>
      </c>
      <c r="BR29" s="67" t="str">
        <f t="shared" si="18"/>
        <v>-</v>
      </c>
      <c r="BS29" s="77">
        <f t="shared" si="19"/>
        <v>0</v>
      </c>
      <c r="BT29" s="78">
        <f t="shared" si="37"/>
        <v>0</v>
      </c>
      <c r="BV29" s="75">
        <f t="shared" si="20"/>
        <v>0</v>
      </c>
      <c r="BW29" s="67">
        <f t="shared" si="56"/>
        <v>7.51</v>
      </c>
      <c r="BX29" s="67" t="str">
        <f t="shared" si="21"/>
        <v>-</v>
      </c>
      <c r="BY29" s="67" t="str">
        <f t="shared" si="22"/>
        <v>-</v>
      </c>
      <c r="BZ29" s="67" t="str">
        <f t="shared" si="23"/>
        <v>-</v>
      </c>
      <c r="CA29" s="67" t="str">
        <f t="shared" si="24"/>
        <v>-</v>
      </c>
      <c r="CB29" s="175" t="str">
        <f t="shared" si="57"/>
        <v>-</v>
      </c>
      <c r="CC29" s="76" t="str">
        <f t="shared" si="58"/>
        <v>-</v>
      </c>
      <c r="CD29" s="67">
        <f t="shared" si="38"/>
        <v>0</v>
      </c>
      <c r="CE29" s="67" t="str">
        <f t="shared" si="25"/>
        <v>-</v>
      </c>
      <c r="CF29" s="77">
        <f t="shared" si="26"/>
        <v>0</v>
      </c>
      <c r="CG29" s="78">
        <f t="shared" si="39"/>
        <v>0</v>
      </c>
    </row>
    <row r="30" spans="1:85" ht="24" customHeight="1" x14ac:dyDescent="0.2">
      <c r="A30" s="70">
        <f t="shared" si="40"/>
        <v>12</v>
      </c>
      <c r="B30" s="23"/>
      <c r="C30" s="12"/>
      <c r="D30" s="187"/>
      <c r="E30" s="229">
        <f t="shared" si="41"/>
        <v>0</v>
      </c>
      <c r="F30" s="207">
        <f t="shared" si="42"/>
        <v>0</v>
      </c>
      <c r="G30" s="204"/>
      <c r="H30" s="70">
        <f t="shared" si="43"/>
        <v>12</v>
      </c>
      <c r="I30" s="23"/>
      <c r="J30" s="13"/>
      <c r="K30" s="187"/>
      <c r="L30" s="184">
        <f t="shared" si="0"/>
        <v>0</v>
      </c>
      <c r="M30" s="56">
        <f t="shared" si="44"/>
        <v>0</v>
      </c>
      <c r="N30" s="14"/>
      <c r="O30" s="57">
        <f t="shared" si="1"/>
        <v>0</v>
      </c>
      <c r="P30" s="58">
        <f t="shared" si="45"/>
        <v>0</v>
      </c>
      <c r="Q30" s="14"/>
      <c r="R30" s="57">
        <f t="shared" si="2"/>
        <v>0</v>
      </c>
      <c r="S30" s="58">
        <f t="shared" si="27"/>
        <v>0</v>
      </c>
      <c r="T30" s="173"/>
      <c r="U30" s="71">
        <f t="shared" si="3"/>
        <v>0</v>
      </c>
      <c r="V30" s="72" t="str">
        <f t="shared" si="46"/>
        <v>-</v>
      </c>
      <c r="W30" s="15"/>
      <c r="X30" s="57">
        <f t="shared" si="4"/>
        <v>0</v>
      </c>
      <c r="Y30" s="58">
        <f t="shared" si="28"/>
        <v>0</v>
      </c>
      <c r="Z30" s="173"/>
      <c r="AA30" s="71">
        <f t="shared" si="5"/>
        <v>0</v>
      </c>
      <c r="AB30" s="73" t="str">
        <f t="shared" si="6"/>
        <v>-</v>
      </c>
      <c r="AC30" s="25" t="str">
        <f t="shared" si="7"/>
        <v/>
      </c>
      <c r="AD30" s="57">
        <f t="shared" si="8"/>
        <v>0</v>
      </c>
      <c r="AE30" s="58">
        <f t="shared" si="29"/>
        <v>0</v>
      </c>
      <c r="AF30" s="173"/>
      <c r="AG30" s="71">
        <f t="shared" si="9"/>
        <v>0</v>
      </c>
      <c r="AH30" s="74" t="str">
        <f t="shared" si="47"/>
        <v>-</v>
      </c>
      <c r="AI30" s="62" t="str">
        <f t="shared" si="30"/>
        <v/>
      </c>
      <c r="AR30" s="27"/>
      <c r="AS30" s="217">
        <f t="shared" si="10"/>
        <v>0</v>
      </c>
      <c r="AT30" s="220"/>
      <c r="AV30" s="75">
        <f t="shared" si="48"/>
        <v>0</v>
      </c>
      <c r="AW30" s="67">
        <f t="shared" si="31"/>
        <v>7.51</v>
      </c>
      <c r="AX30" s="67" t="str">
        <f t="shared" si="11"/>
        <v>-</v>
      </c>
      <c r="AY30" s="67" t="str">
        <f>IF(AV30=0,"-",(AW30-0.2*AX30)^2/(AW30+0.8*AX30))</f>
        <v>-</v>
      </c>
      <c r="AZ30" s="67" t="str">
        <f t="shared" si="33"/>
        <v>-</v>
      </c>
      <c r="BA30" s="67" t="str">
        <f t="shared" si="34"/>
        <v>-</v>
      </c>
      <c r="BB30" s="175" t="str">
        <f t="shared" si="49"/>
        <v>-</v>
      </c>
      <c r="BC30" s="76" t="str">
        <f t="shared" si="50"/>
        <v>-</v>
      </c>
      <c r="BD30" s="67">
        <f t="shared" si="51"/>
        <v>0</v>
      </c>
      <c r="BE30" s="67" t="str">
        <f t="shared" si="12"/>
        <v>-</v>
      </c>
      <c r="BF30" s="77">
        <f t="shared" si="13"/>
        <v>0</v>
      </c>
      <c r="BG30" s="78">
        <f t="shared" si="35"/>
        <v>0</v>
      </c>
      <c r="BI30" s="75">
        <f t="shared" si="14"/>
        <v>0</v>
      </c>
      <c r="BJ30" s="67">
        <f t="shared" si="52"/>
        <v>7.51</v>
      </c>
      <c r="BK30" s="67" t="str">
        <f t="shared" si="15"/>
        <v>-</v>
      </c>
      <c r="BL30" s="67" t="str">
        <f>IF(BI30=0,"-",(BJ30-0.2*BK30)^2/(BJ30+0.8*BK30))</f>
        <v>-</v>
      </c>
      <c r="BM30" s="67" t="str">
        <f t="shared" si="17"/>
        <v>-</v>
      </c>
      <c r="BN30" s="67" t="str">
        <f t="shared" si="53"/>
        <v>-</v>
      </c>
      <c r="BO30" s="175" t="str">
        <f t="shared" si="54"/>
        <v>-</v>
      </c>
      <c r="BP30" s="76" t="str">
        <f t="shared" si="55"/>
        <v>-</v>
      </c>
      <c r="BQ30" s="67">
        <f t="shared" si="36"/>
        <v>0</v>
      </c>
      <c r="BR30" s="67" t="str">
        <f t="shared" si="18"/>
        <v>-</v>
      </c>
      <c r="BS30" s="77">
        <f t="shared" si="19"/>
        <v>0</v>
      </c>
      <c r="BT30" s="78">
        <f t="shared" si="37"/>
        <v>0</v>
      </c>
      <c r="BV30" s="75">
        <f t="shared" si="20"/>
        <v>0</v>
      </c>
      <c r="BW30" s="67">
        <f t="shared" si="56"/>
        <v>7.51</v>
      </c>
      <c r="BX30" s="67" t="str">
        <f t="shared" si="21"/>
        <v>-</v>
      </c>
      <c r="BY30" s="67" t="str">
        <f>IF(BV30=0,"-",(BW30-0.2*BX30)^2/(BW30+0.8*BX30))</f>
        <v>-</v>
      </c>
      <c r="BZ30" s="67" t="str">
        <f t="shared" si="23"/>
        <v>-</v>
      </c>
      <c r="CA30" s="67" t="str">
        <f t="shared" si="24"/>
        <v>-</v>
      </c>
      <c r="CB30" s="175" t="str">
        <f t="shared" si="57"/>
        <v>-</v>
      </c>
      <c r="CC30" s="76" t="str">
        <f t="shared" si="58"/>
        <v>-</v>
      </c>
      <c r="CD30" s="67">
        <f t="shared" si="38"/>
        <v>0</v>
      </c>
      <c r="CE30" s="67" t="str">
        <f t="shared" si="25"/>
        <v>-</v>
      </c>
      <c r="CF30" s="77">
        <f t="shared" si="26"/>
        <v>0</v>
      </c>
      <c r="CG30" s="78">
        <f t="shared" si="39"/>
        <v>0</v>
      </c>
    </row>
    <row r="31" spans="1:85" ht="24" customHeight="1" x14ac:dyDescent="0.2">
      <c r="A31" s="70">
        <f t="shared" si="40"/>
        <v>13</v>
      </c>
      <c r="B31" s="23"/>
      <c r="C31" s="12"/>
      <c r="D31" s="187"/>
      <c r="E31" s="229">
        <f t="shared" si="41"/>
        <v>0</v>
      </c>
      <c r="F31" s="207">
        <f t="shared" si="42"/>
        <v>0</v>
      </c>
      <c r="G31" s="204"/>
      <c r="H31" s="70">
        <f t="shared" si="43"/>
        <v>13</v>
      </c>
      <c r="I31" s="23"/>
      <c r="J31" s="13"/>
      <c r="K31" s="187"/>
      <c r="L31" s="184">
        <f t="shared" si="0"/>
        <v>0</v>
      </c>
      <c r="M31" s="56">
        <f t="shared" si="44"/>
        <v>0</v>
      </c>
      <c r="N31" s="14"/>
      <c r="O31" s="57">
        <f t="shared" si="1"/>
        <v>0</v>
      </c>
      <c r="P31" s="58">
        <f t="shared" si="45"/>
        <v>0</v>
      </c>
      <c r="Q31" s="14"/>
      <c r="R31" s="57">
        <f t="shared" si="2"/>
        <v>0</v>
      </c>
      <c r="S31" s="58">
        <f t="shared" si="27"/>
        <v>0</v>
      </c>
      <c r="T31" s="173"/>
      <c r="U31" s="71">
        <f t="shared" si="3"/>
        <v>0</v>
      </c>
      <c r="V31" s="72" t="str">
        <f t="shared" si="46"/>
        <v>-</v>
      </c>
      <c r="W31" s="15"/>
      <c r="X31" s="57">
        <f t="shared" si="4"/>
        <v>0</v>
      </c>
      <c r="Y31" s="58">
        <f t="shared" si="28"/>
        <v>0</v>
      </c>
      <c r="Z31" s="173"/>
      <c r="AA31" s="71">
        <f t="shared" si="5"/>
        <v>0</v>
      </c>
      <c r="AB31" s="73" t="str">
        <f t="shared" si="6"/>
        <v>-</v>
      </c>
      <c r="AC31" s="25" t="str">
        <f t="shared" si="7"/>
        <v/>
      </c>
      <c r="AD31" s="57">
        <f t="shared" si="8"/>
        <v>0</v>
      </c>
      <c r="AE31" s="58">
        <f t="shared" si="29"/>
        <v>0</v>
      </c>
      <c r="AF31" s="173"/>
      <c r="AG31" s="71">
        <f t="shared" si="9"/>
        <v>0</v>
      </c>
      <c r="AH31" s="74" t="str">
        <f t="shared" si="47"/>
        <v>-</v>
      </c>
      <c r="AI31" s="62" t="str">
        <f t="shared" si="30"/>
        <v/>
      </c>
      <c r="AR31" s="27"/>
      <c r="AS31" s="217">
        <f t="shared" si="10"/>
        <v>0</v>
      </c>
      <c r="AT31" s="220"/>
      <c r="AV31" s="75">
        <f t="shared" si="48"/>
        <v>0</v>
      </c>
      <c r="AW31" s="67">
        <f t="shared" si="31"/>
        <v>7.51</v>
      </c>
      <c r="AX31" s="67" t="str">
        <f t="shared" si="11"/>
        <v>-</v>
      </c>
      <c r="AY31" s="67" t="str">
        <f t="shared" si="32"/>
        <v>-</v>
      </c>
      <c r="AZ31" s="67" t="str">
        <f t="shared" si="33"/>
        <v>-</v>
      </c>
      <c r="BA31" s="67" t="str">
        <f t="shared" si="34"/>
        <v>-</v>
      </c>
      <c r="BB31" s="175" t="str">
        <f t="shared" si="49"/>
        <v>-</v>
      </c>
      <c r="BC31" s="76" t="str">
        <f t="shared" si="50"/>
        <v>-</v>
      </c>
      <c r="BD31" s="67">
        <f t="shared" si="51"/>
        <v>0</v>
      </c>
      <c r="BE31" s="67" t="str">
        <f t="shared" si="12"/>
        <v>-</v>
      </c>
      <c r="BF31" s="77">
        <f t="shared" si="13"/>
        <v>0</v>
      </c>
      <c r="BG31" s="78">
        <f t="shared" si="35"/>
        <v>0</v>
      </c>
      <c r="BI31" s="75">
        <f t="shared" si="14"/>
        <v>0</v>
      </c>
      <c r="BJ31" s="67">
        <f t="shared" si="52"/>
        <v>7.51</v>
      </c>
      <c r="BK31" s="67" t="str">
        <f t="shared" si="15"/>
        <v>-</v>
      </c>
      <c r="BL31" s="67" t="str">
        <f t="shared" ref="BL31:BL39" si="59">IF(BI31=0,"-",(BJ31-0.2*BK31)^2/(BJ31+0.8*BK31))</f>
        <v>-</v>
      </c>
      <c r="BM31" s="67" t="str">
        <f t="shared" si="17"/>
        <v>-</v>
      </c>
      <c r="BN31" s="67" t="str">
        <f t="shared" si="53"/>
        <v>-</v>
      </c>
      <c r="BO31" s="175" t="str">
        <f t="shared" si="54"/>
        <v>-</v>
      </c>
      <c r="BP31" s="76" t="str">
        <f t="shared" si="55"/>
        <v>-</v>
      </c>
      <c r="BQ31" s="67">
        <f t="shared" si="36"/>
        <v>0</v>
      </c>
      <c r="BR31" s="67" t="str">
        <f t="shared" si="18"/>
        <v>-</v>
      </c>
      <c r="BS31" s="77">
        <f t="shared" si="19"/>
        <v>0</v>
      </c>
      <c r="BT31" s="78">
        <f t="shared" si="37"/>
        <v>0</v>
      </c>
      <c r="BV31" s="75">
        <f t="shared" si="20"/>
        <v>0</v>
      </c>
      <c r="BW31" s="67">
        <f t="shared" si="56"/>
        <v>7.51</v>
      </c>
      <c r="BX31" s="67" t="str">
        <f t="shared" si="21"/>
        <v>-</v>
      </c>
      <c r="BY31" s="67" t="str">
        <f t="shared" ref="BY31:BY39" si="60">IF(BV31=0,"-",(BW31-0.2*BX31)^2/(BW31+0.8*BX31))</f>
        <v>-</v>
      </c>
      <c r="BZ31" s="67" t="str">
        <f t="shared" si="23"/>
        <v>-</v>
      </c>
      <c r="CA31" s="67" t="str">
        <f t="shared" si="24"/>
        <v>-</v>
      </c>
      <c r="CB31" s="175" t="str">
        <f t="shared" si="57"/>
        <v>-</v>
      </c>
      <c r="CC31" s="76" t="str">
        <f t="shared" si="58"/>
        <v>-</v>
      </c>
      <c r="CD31" s="67">
        <f t="shared" si="38"/>
        <v>0</v>
      </c>
      <c r="CE31" s="67" t="str">
        <f t="shared" si="25"/>
        <v>-</v>
      </c>
      <c r="CF31" s="77">
        <f t="shared" si="26"/>
        <v>0</v>
      </c>
      <c r="CG31" s="78">
        <f t="shared" si="39"/>
        <v>0</v>
      </c>
    </row>
    <row r="32" spans="1:85" ht="24" customHeight="1" x14ac:dyDescent="0.2">
      <c r="A32" s="70">
        <f t="shared" si="40"/>
        <v>14</v>
      </c>
      <c r="B32" s="23"/>
      <c r="C32" s="12"/>
      <c r="D32" s="187"/>
      <c r="E32" s="229">
        <f t="shared" si="41"/>
        <v>0</v>
      </c>
      <c r="F32" s="207">
        <f t="shared" si="42"/>
        <v>0</v>
      </c>
      <c r="G32" s="204"/>
      <c r="H32" s="70">
        <f t="shared" si="43"/>
        <v>14</v>
      </c>
      <c r="I32" s="23"/>
      <c r="J32" s="13"/>
      <c r="K32" s="187"/>
      <c r="L32" s="184">
        <f t="shared" si="0"/>
        <v>0</v>
      </c>
      <c r="M32" s="56">
        <f t="shared" si="44"/>
        <v>0</v>
      </c>
      <c r="N32" s="14"/>
      <c r="O32" s="57">
        <f t="shared" si="1"/>
        <v>0</v>
      </c>
      <c r="P32" s="58">
        <f t="shared" si="45"/>
        <v>0</v>
      </c>
      <c r="Q32" s="14"/>
      <c r="R32" s="57">
        <f t="shared" si="2"/>
        <v>0</v>
      </c>
      <c r="S32" s="58">
        <f t="shared" si="27"/>
        <v>0</v>
      </c>
      <c r="T32" s="173"/>
      <c r="U32" s="71">
        <f t="shared" si="3"/>
        <v>0</v>
      </c>
      <c r="V32" s="72" t="str">
        <f t="shared" si="46"/>
        <v>-</v>
      </c>
      <c r="W32" s="15"/>
      <c r="X32" s="57">
        <f t="shared" si="4"/>
        <v>0</v>
      </c>
      <c r="Y32" s="58">
        <f t="shared" si="28"/>
        <v>0</v>
      </c>
      <c r="Z32" s="173"/>
      <c r="AA32" s="71">
        <f t="shared" si="5"/>
        <v>0</v>
      </c>
      <c r="AB32" s="73" t="str">
        <f t="shared" si="6"/>
        <v>-</v>
      </c>
      <c r="AC32" s="25" t="str">
        <f t="shared" si="7"/>
        <v/>
      </c>
      <c r="AD32" s="57">
        <f t="shared" si="8"/>
        <v>0</v>
      </c>
      <c r="AE32" s="58">
        <f t="shared" si="29"/>
        <v>0</v>
      </c>
      <c r="AF32" s="173"/>
      <c r="AG32" s="71">
        <f t="shared" si="9"/>
        <v>0</v>
      </c>
      <c r="AH32" s="74" t="str">
        <f t="shared" si="47"/>
        <v>-</v>
      </c>
      <c r="AI32" s="62" t="str">
        <f t="shared" si="30"/>
        <v/>
      </c>
      <c r="AR32" s="27"/>
      <c r="AS32" s="217">
        <f t="shared" si="10"/>
        <v>0</v>
      </c>
      <c r="AT32" s="220"/>
      <c r="AV32" s="75">
        <f t="shared" si="48"/>
        <v>0</v>
      </c>
      <c r="AW32" s="67">
        <f t="shared" si="31"/>
        <v>7.51</v>
      </c>
      <c r="AX32" s="67" t="str">
        <f t="shared" si="11"/>
        <v>-</v>
      </c>
      <c r="AY32" s="67" t="str">
        <f t="shared" si="32"/>
        <v>-</v>
      </c>
      <c r="AZ32" s="67" t="str">
        <f t="shared" si="33"/>
        <v>-</v>
      </c>
      <c r="BA32" s="67" t="str">
        <f t="shared" si="34"/>
        <v>-</v>
      </c>
      <c r="BB32" s="175" t="str">
        <f t="shared" si="49"/>
        <v>-</v>
      </c>
      <c r="BC32" s="76" t="str">
        <f t="shared" si="50"/>
        <v>-</v>
      </c>
      <c r="BD32" s="67">
        <f t="shared" si="51"/>
        <v>0</v>
      </c>
      <c r="BE32" s="67" t="str">
        <f t="shared" si="12"/>
        <v>-</v>
      </c>
      <c r="BF32" s="77">
        <f t="shared" si="13"/>
        <v>0</v>
      </c>
      <c r="BG32" s="78">
        <f t="shared" si="35"/>
        <v>0</v>
      </c>
      <c r="BI32" s="75">
        <f t="shared" si="14"/>
        <v>0</v>
      </c>
      <c r="BJ32" s="67">
        <f t="shared" si="52"/>
        <v>7.51</v>
      </c>
      <c r="BK32" s="67" t="str">
        <f t="shared" si="15"/>
        <v>-</v>
      </c>
      <c r="BL32" s="67" t="str">
        <f t="shared" si="59"/>
        <v>-</v>
      </c>
      <c r="BM32" s="67" t="str">
        <f t="shared" si="17"/>
        <v>-</v>
      </c>
      <c r="BN32" s="67" t="str">
        <f t="shared" si="53"/>
        <v>-</v>
      </c>
      <c r="BO32" s="175" t="str">
        <f t="shared" si="54"/>
        <v>-</v>
      </c>
      <c r="BP32" s="76" t="str">
        <f t="shared" si="55"/>
        <v>-</v>
      </c>
      <c r="BQ32" s="67">
        <f t="shared" si="36"/>
        <v>0</v>
      </c>
      <c r="BR32" s="67" t="str">
        <f t="shared" si="18"/>
        <v>-</v>
      </c>
      <c r="BS32" s="77">
        <f t="shared" si="19"/>
        <v>0</v>
      </c>
      <c r="BT32" s="78">
        <f t="shared" si="37"/>
        <v>0</v>
      </c>
      <c r="BV32" s="75">
        <f t="shared" si="20"/>
        <v>0</v>
      </c>
      <c r="BW32" s="67">
        <f t="shared" si="56"/>
        <v>7.51</v>
      </c>
      <c r="BX32" s="67" t="str">
        <f t="shared" si="21"/>
        <v>-</v>
      </c>
      <c r="BY32" s="67" t="str">
        <f t="shared" si="60"/>
        <v>-</v>
      </c>
      <c r="BZ32" s="67" t="str">
        <f t="shared" si="23"/>
        <v>-</v>
      </c>
      <c r="CA32" s="67" t="str">
        <f t="shared" si="24"/>
        <v>-</v>
      </c>
      <c r="CB32" s="175" t="str">
        <f t="shared" si="57"/>
        <v>-</v>
      </c>
      <c r="CC32" s="76" t="str">
        <f t="shared" si="58"/>
        <v>-</v>
      </c>
      <c r="CD32" s="67">
        <f t="shared" si="38"/>
        <v>0</v>
      </c>
      <c r="CE32" s="67" t="str">
        <f t="shared" si="25"/>
        <v>-</v>
      </c>
      <c r="CF32" s="77">
        <f t="shared" si="26"/>
        <v>0</v>
      </c>
      <c r="CG32" s="78">
        <f t="shared" si="39"/>
        <v>0</v>
      </c>
    </row>
    <row r="33" spans="1:85" ht="24" customHeight="1" x14ac:dyDescent="0.2">
      <c r="A33" s="70">
        <f t="shared" si="40"/>
        <v>15</v>
      </c>
      <c r="B33" s="23"/>
      <c r="C33" s="12"/>
      <c r="D33" s="187"/>
      <c r="E33" s="229">
        <f t="shared" si="41"/>
        <v>0</v>
      </c>
      <c r="F33" s="207">
        <f t="shared" si="42"/>
        <v>0</v>
      </c>
      <c r="G33" s="204"/>
      <c r="H33" s="70">
        <f t="shared" si="43"/>
        <v>15</v>
      </c>
      <c r="I33" s="23"/>
      <c r="J33" s="13"/>
      <c r="K33" s="187"/>
      <c r="L33" s="184">
        <f t="shared" si="0"/>
        <v>0</v>
      </c>
      <c r="M33" s="56">
        <f t="shared" si="44"/>
        <v>0</v>
      </c>
      <c r="N33" s="14"/>
      <c r="O33" s="57">
        <f t="shared" si="1"/>
        <v>0</v>
      </c>
      <c r="P33" s="58">
        <f t="shared" si="45"/>
        <v>0</v>
      </c>
      <c r="Q33" s="14"/>
      <c r="R33" s="57">
        <f t="shared" si="2"/>
        <v>0</v>
      </c>
      <c r="S33" s="58">
        <f t="shared" si="27"/>
        <v>0</v>
      </c>
      <c r="T33" s="173"/>
      <c r="U33" s="71">
        <f t="shared" si="3"/>
        <v>0</v>
      </c>
      <c r="V33" s="72" t="str">
        <f t="shared" si="46"/>
        <v>-</v>
      </c>
      <c r="W33" s="15"/>
      <c r="X33" s="57">
        <f t="shared" si="4"/>
        <v>0</v>
      </c>
      <c r="Y33" s="58">
        <f t="shared" si="28"/>
        <v>0</v>
      </c>
      <c r="Z33" s="173"/>
      <c r="AA33" s="71">
        <f t="shared" si="5"/>
        <v>0</v>
      </c>
      <c r="AB33" s="73" t="str">
        <f t="shared" si="6"/>
        <v>-</v>
      </c>
      <c r="AC33" s="25" t="str">
        <f t="shared" si="7"/>
        <v/>
      </c>
      <c r="AD33" s="57">
        <f t="shared" si="8"/>
        <v>0</v>
      </c>
      <c r="AE33" s="58">
        <f t="shared" si="29"/>
        <v>0</v>
      </c>
      <c r="AF33" s="173"/>
      <c r="AG33" s="71">
        <f t="shared" si="9"/>
        <v>0</v>
      </c>
      <c r="AH33" s="74" t="str">
        <f t="shared" si="47"/>
        <v>-</v>
      </c>
      <c r="AI33" s="62" t="str">
        <f t="shared" si="30"/>
        <v/>
      </c>
      <c r="AR33" s="27"/>
      <c r="AS33" s="217">
        <f t="shared" si="10"/>
        <v>0</v>
      </c>
      <c r="AT33" s="220"/>
      <c r="AV33" s="75">
        <f t="shared" si="48"/>
        <v>0</v>
      </c>
      <c r="AW33" s="67">
        <f t="shared" si="31"/>
        <v>7.51</v>
      </c>
      <c r="AX33" s="67" t="str">
        <f t="shared" si="11"/>
        <v>-</v>
      </c>
      <c r="AY33" s="67" t="str">
        <f t="shared" si="32"/>
        <v>-</v>
      </c>
      <c r="AZ33" s="67" t="str">
        <f t="shared" si="33"/>
        <v>-</v>
      </c>
      <c r="BA33" s="67" t="str">
        <f t="shared" si="34"/>
        <v>-</v>
      </c>
      <c r="BB33" s="175" t="str">
        <f t="shared" si="49"/>
        <v>-</v>
      </c>
      <c r="BC33" s="76" t="str">
        <f t="shared" si="50"/>
        <v>-</v>
      </c>
      <c r="BD33" s="67">
        <f t="shared" si="51"/>
        <v>0</v>
      </c>
      <c r="BE33" s="67" t="str">
        <f t="shared" si="12"/>
        <v>-</v>
      </c>
      <c r="BF33" s="77">
        <f t="shared" si="13"/>
        <v>0</v>
      </c>
      <c r="BG33" s="78">
        <f t="shared" si="35"/>
        <v>0</v>
      </c>
      <c r="BI33" s="75">
        <f t="shared" si="14"/>
        <v>0</v>
      </c>
      <c r="BJ33" s="67">
        <f t="shared" si="52"/>
        <v>7.51</v>
      </c>
      <c r="BK33" s="67" t="str">
        <f t="shared" si="15"/>
        <v>-</v>
      </c>
      <c r="BL33" s="67" t="str">
        <f t="shared" si="59"/>
        <v>-</v>
      </c>
      <c r="BM33" s="67" t="str">
        <f t="shared" si="17"/>
        <v>-</v>
      </c>
      <c r="BN33" s="67" t="str">
        <f t="shared" si="53"/>
        <v>-</v>
      </c>
      <c r="BO33" s="175" t="str">
        <f t="shared" si="54"/>
        <v>-</v>
      </c>
      <c r="BP33" s="76" t="str">
        <f t="shared" si="55"/>
        <v>-</v>
      </c>
      <c r="BQ33" s="67">
        <f t="shared" si="36"/>
        <v>0</v>
      </c>
      <c r="BR33" s="67" t="str">
        <f t="shared" si="18"/>
        <v>-</v>
      </c>
      <c r="BS33" s="77">
        <f t="shared" si="19"/>
        <v>0</v>
      </c>
      <c r="BT33" s="78">
        <f t="shared" si="37"/>
        <v>0</v>
      </c>
      <c r="BV33" s="75">
        <f t="shared" si="20"/>
        <v>0</v>
      </c>
      <c r="BW33" s="67">
        <f t="shared" si="56"/>
        <v>7.51</v>
      </c>
      <c r="BX33" s="67" t="str">
        <f t="shared" si="21"/>
        <v>-</v>
      </c>
      <c r="BY33" s="67" t="str">
        <f t="shared" si="60"/>
        <v>-</v>
      </c>
      <c r="BZ33" s="67" t="str">
        <f t="shared" si="23"/>
        <v>-</v>
      </c>
      <c r="CA33" s="67" t="str">
        <f t="shared" si="24"/>
        <v>-</v>
      </c>
      <c r="CB33" s="175" t="str">
        <f t="shared" si="57"/>
        <v>-</v>
      </c>
      <c r="CC33" s="76" t="str">
        <f t="shared" si="58"/>
        <v>-</v>
      </c>
      <c r="CD33" s="67">
        <f t="shared" si="38"/>
        <v>0</v>
      </c>
      <c r="CE33" s="67" t="str">
        <f t="shared" si="25"/>
        <v>-</v>
      </c>
      <c r="CF33" s="77">
        <f t="shared" si="26"/>
        <v>0</v>
      </c>
      <c r="CG33" s="78">
        <f t="shared" si="39"/>
        <v>0</v>
      </c>
    </row>
    <row r="34" spans="1:85" ht="24" customHeight="1" x14ac:dyDescent="0.2">
      <c r="A34" s="70">
        <f t="shared" si="40"/>
        <v>16</v>
      </c>
      <c r="B34" s="23"/>
      <c r="C34" s="12"/>
      <c r="D34" s="187"/>
      <c r="E34" s="229">
        <f t="shared" si="41"/>
        <v>0</v>
      </c>
      <c r="F34" s="207">
        <f t="shared" si="42"/>
        <v>0</v>
      </c>
      <c r="G34" s="204"/>
      <c r="H34" s="70">
        <f t="shared" si="43"/>
        <v>16</v>
      </c>
      <c r="I34" s="23"/>
      <c r="J34" s="13"/>
      <c r="K34" s="187"/>
      <c r="L34" s="184">
        <f t="shared" si="0"/>
        <v>0</v>
      </c>
      <c r="M34" s="56">
        <f t="shared" si="44"/>
        <v>0</v>
      </c>
      <c r="N34" s="14"/>
      <c r="O34" s="57">
        <f t="shared" si="1"/>
        <v>0</v>
      </c>
      <c r="P34" s="58">
        <f t="shared" si="45"/>
        <v>0</v>
      </c>
      <c r="Q34" s="14"/>
      <c r="R34" s="57">
        <f t="shared" si="2"/>
        <v>0</v>
      </c>
      <c r="S34" s="58">
        <f t="shared" si="27"/>
        <v>0</v>
      </c>
      <c r="T34" s="173"/>
      <c r="U34" s="71">
        <f t="shared" si="3"/>
        <v>0</v>
      </c>
      <c r="V34" s="72" t="str">
        <f t="shared" si="46"/>
        <v>-</v>
      </c>
      <c r="W34" s="15"/>
      <c r="X34" s="57">
        <f t="shared" si="4"/>
        <v>0</v>
      </c>
      <c r="Y34" s="58">
        <f t="shared" si="28"/>
        <v>0</v>
      </c>
      <c r="Z34" s="173"/>
      <c r="AA34" s="71">
        <f t="shared" si="5"/>
        <v>0</v>
      </c>
      <c r="AB34" s="73" t="str">
        <f t="shared" si="6"/>
        <v>-</v>
      </c>
      <c r="AC34" s="25" t="str">
        <f t="shared" si="7"/>
        <v/>
      </c>
      <c r="AD34" s="57">
        <f t="shared" si="8"/>
        <v>0</v>
      </c>
      <c r="AE34" s="58">
        <f t="shared" si="29"/>
        <v>0</v>
      </c>
      <c r="AF34" s="173"/>
      <c r="AG34" s="71">
        <f t="shared" si="9"/>
        <v>0</v>
      </c>
      <c r="AH34" s="74" t="str">
        <f t="shared" si="47"/>
        <v>-</v>
      </c>
      <c r="AI34" s="62" t="str">
        <f t="shared" si="30"/>
        <v/>
      </c>
      <c r="AR34" s="27"/>
      <c r="AS34" s="217">
        <f t="shared" si="10"/>
        <v>0</v>
      </c>
      <c r="AT34" s="220"/>
      <c r="AV34" s="75">
        <f t="shared" si="48"/>
        <v>0</v>
      </c>
      <c r="AW34" s="67">
        <f t="shared" si="31"/>
        <v>7.51</v>
      </c>
      <c r="AX34" s="67" t="str">
        <f t="shared" si="11"/>
        <v>-</v>
      </c>
      <c r="AY34" s="67" t="str">
        <f t="shared" si="32"/>
        <v>-</v>
      </c>
      <c r="AZ34" s="67" t="str">
        <f t="shared" si="33"/>
        <v>-</v>
      </c>
      <c r="BA34" s="67" t="str">
        <f t="shared" si="34"/>
        <v>-</v>
      </c>
      <c r="BB34" s="175" t="str">
        <f t="shared" si="49"/>
        <v>-</v>
      </c>
      <c r="BC34" s="76" t="str">
        <f t="shared" si="50"/>
        <v>-</v>
      </c>
      <c r="BD34" s="67">
        <f t="shared" si="51"/>
        <v>0</v>
      </c>
      <c r="BE34" s="67" t="str">
        <f t="shared" si="12"/>
        <v>-</v>
      </c>
      <c r="BF34" s="77">
        <f t="shared" si="13"/>
        <v>0</v>
      </c>
      <c r="BG34" s="78">
        <f t="shared" si="35"/>
        <v>0</v>
      </c>
      <c r="BI34" s="75">
        <f t="shared" si="14"/>
        <v>0</v>
      </c>
      <c r="BJ34" s="67">
        <f t="shared" si="52"/>
        <v>7.51</v>
      </c>
      <c r="BK34" s="67" t="str">
        <f t="shared" si="15"/>
        <v>-</v>
      </c>
      <c r="BL34" s="67" t="str">
        <f t="shared" si="59"/>
        <v>-</v>
      </c>
      <c r="BM34" s="67" t="str">
        <f t="shared" si="17"/>
        <v>-</v>
      </c>
      <c r="BN34" s="67" t="str">
        <f t="shared" si="53"/>
        <v>-</v>
      </c>
      <c r="BO34" s="175" t="str">
        <f t="shared" si="54"/>
        <v>-</v>
      </c>
      <c r="BP34" s="76" t="str">
        <f t="shared" si="55"/>
        <v>-</v>
      </c>
      <c r="BQ34" s="67">
        <f t="shared" si="36"/>
        <v>0</v>
      </c>
      <c r="BR34" s="67" t="str">
        <f t="shared" si="18"/>
        <v>-</v>
      </c>
      <c r="BS34" s="77">
        <f t="shared" si="19"/>
        <v>0</v>
      </c>
      <c r="BT34" s="78">
        <f t="shared" si="37"/>
        <v>0</v>
      </c>
      <c r="BV34" s="75">
        <f t="shared" si="20"/>
        <v>0</v>
      </c>
      <c r="BW34" s="67">
        <f t="shared" si="56"/>
        <v>7.51</v>
      </c>
      <c r="BX34" s="67" t="str">
        <f t="shared" si="21"/>
        <v>-</v>
      </c>
      <c r="BY34" s="67" t="str">
        <f t="shared" si="60"/>
        <v>-</v>
      </c>
      <c r="BZ34" s="67" t="str">
        <f t="shared" si="23"/>
        <v>-</v>
      </c>
      <c r="CA34" s="67" t="str">
        <f t="shared" si="24"/>
        <v>-</v>
      </c>
      <c r="CB34" s="175" t="str">
        <f t="shared" si="57"/>
        <v>-</v>
      </c>
      <c r="CC34" s="76" t="str">
        <f t="shared" si="58"/>
        <v>-</v>
      </c>
      <c r="CD34" s="67">
        <f t="shared" si="38"/>
        <v>0</v>
      </c>
      <c r="CE34" s="67" t="str">
        <f t="shared" si="25"/>
        <v>-</v>
      </c>
      <c r="CF34" s="77">
        <f t="shared" si="26"/>
        <v>0</v>
      </c>
      <c r="CG34" s="78">
        <f t="shared" si="39"/>
        <v>0</v>
      </c>
    </row>
    <row r="35" spans="1:85" ht="24" customHeight="1" x14ac:dyDescent="0.2">
      <c r="A35" s="70">
        <f t="shared" si="40"/>
        <v>17</v>
      </c>
      <c r="B35" s="23"/>
      <c r="C35" s="12"/>
      <c r="D35" s="187"/>
      <c r="E35" s="229">
        <f t="shared" si="41"/>
        <v>0</v>
      </c>
      <c r="F35" s="207">
        <f t="shared" si="42"/>
        <v>0</v>
      </c>
      <c r="G35" s="204"/>
      <c r="H35" s="70">
        <f t="shared" si="43"/>
        <v>17</v>
      </c>
      <c r="I35" s="23"/>
      <c r="J35" s="13"/>
      <c r="K35" s="187"/>
      <c r="L35" s="184">
        <f t="shared" si="0"/>
        <v>0</v>
      </c>
      <c r="M35" s="56">
        <f t="shared" si="44"/>
        <v>0</v>
      </c>
      <c r="N35" s="14"/>
      <c r="O35" s="57">
        <f t="shared" si="1"/>
        <v>0</v>
      </c>
      <c r="P35" s="58">
        <f t="shared" si="45"/>
        <v>0</v>
      </c>
      <c r="Q35" s="14"/>
      <c r="R35" s="57">
        <f t="shared" si="2"/>
        <v>0</v>
      </c>
      <c r="S35" s="58">
        <f t="shared" si="27"/>
        <v>0</v>
      </c>
      <c r="T35" s="173"/>
      <c r="U35" s="71">
        <f t="shared" si="3"/>
        <v>0</v>
      </c>
      <c r="V35" s="72" t="str">
        <f t="shared" si="46"/>
        <v>-</v>
      </c>
      <c r="W35" s="15"/>
      <c r="X35" s="57">
        <f t="shared" si="4"/>
        <v>0</v>
      </c>
      <c r="Y35" s="58">
        <f t="shared" si="28"/>
        <v>0</v>
      </c>
      <c r="Z35" s="173"/>
      <c r="AA35" s="71">
        <f t="shared" si="5"/>
        <v>0</v>
      </c>
      <c r="AB35" s="73" t="str">
        <f t="shared" si="6"/>
        <v>-</v>
      </c>
      <c r="AC35" s="25" t="str">
        <f t="shared" si="7"/>
        <v/>
      </c>
      <c r="AD35" s="57">
        <f t="shared" si="8"/>
        <v>0</v>
      </c>
      <c r="AE35" s="58">
        <f t="shared" si="29"/>
        <v>0</v>
      </c>
      <c r="AF35" s="173"/>
      <c r="AG35" s="71">
        <f t="shared" si="9"/>
        <v>0</v>
      </c>
      <c r="AH35" s="74" t="str">
        <f t="shared" si="47"/>
        <v>-</v>
      </c>
      <c r="AI35" s="62" t="str">
        <f t="shared" si="30"/>
        <v/>
      </c>
      <c r="AR35" s="27"/>
      <c r="AS35" s="217">
        <f t="shared" si="10"/>
        <v>0</v>
      </c>
      <c r="AT35" s="220"/>
      <c r="AV35" s="75">
        <f t="shared" si="48"/>
        <v>0</v>
      </c>
      <c r="AW35" s="67">
        <f t="shared" si="31"/>
        <v>7.51</v>
      </c>
      <c r="AX35" s="67" t="str">
        <f t="shared" si="11"/>
        <v>-</v>
      </c>
      <c r="AY35" s="67" t="str">
        <f t="shared" si="32"/>
        <v>-</v>
      </c>
      <c r="AZ35" s="67" t="str">
        <f t="shared" si="33"/>
        <v>-</v>
      </c>
      <c r="BA35" s="67" t="str">
        <f t="shared" si="34"/>
        <v>-</v>
      </c>
      <c r="BB35" s="175" t="str">
        <f t="shared" si="49"/>
        <v>-</v>
      </c>
      <c r="BC35" s="76" t="str">
        <f t="shared" si="50"/>
        <v>-</v>
      </c>
      <c r="BD35" s="67">
        <f t="shared" si="51"/>
        <v>0</v>
      </c>
      <c r="BE35" s="67" t="str">
        <f t="shared" si="12"/>
        <v>-</v>
      </c>
      <c r="BF35" s="77">
        <f t="shared" si="13"/>
        <v>0</v>
      </c>
      <c r="BG35" s="78">
        <f t="shared" si="35"/>
        <v>0</v>
      </c>
      <c r="BI35" s="75">
        <f t="shared" si="14"/>
        <v>0</v>
      </c>
      <c r="BJ35" s="67">
        <f t="shared" si="52"/>
        <v>7.51</v>
      </c>
      <c r="BK35" s="67" t="str">
        <f t="shared" si="15"/>
        <v>-</v>
      </c>
      <c r="BL35" s="67" t="str">
        <f t="shared" si="59"/>
        <v>-</v>
      </c>
      <c r="BM35" s="67" t="str">
        <f t="shared" si="17"/>
        <v>-</v>
      </c>
      <c r="BN35" s="67" t="str">
        <f t="shared" si="53"/>
        <v>-</v>
      </c>
      <c r="BO35" s="175" t="str">
        <f t="shared" si="54"/>
        <v>-</v>
      </c>
      <c r="BP35" s="76" t="str">
        <f t="shared" si="55"/>
        <v>-</v>
      </c>
      <c r="BQ35" s="67">
        <f t="shared" si="36"/>
        <v>0</v>
      </c>
      <c r="BR35" s="67" t="str">
        <f t="shared" si="18"/>
        <v>-</v>
      </c>
      <c r="BS35" s="77">
        <f t="shared" si="19"/>
        <v>0</v>
      </c>
      <c r="BT35" s="78">
        <f t="shared" si="37"/>
        <v>0</v>
      </c>
      <c r="BV35" s="75">
        <f t="shared" si="20"/>
        <v>0</v>
      </c>
      <c r="BW35" s="67">
        <f t="shared" si="56"/>
        <v>7.51</v>
      </c>
      <c r="BX35" s="67" t="str">
        <f t="shared" si="21"/>
        <v>-</v>
      </c>
      <c r="BY35" s="67" t="str">
        <f t="shared" si="60"/>
        <v>-</v>
      </c>
      <c r="BZ35" s="67" t="str">
        <f t="shared" si="23"/>
        <v>-</v>
      </c>
      <c r="CA35" s="67" t="str">
        <f t="shared" si="24"/>
        <v>-</v>
      </c>
      <c r="CB35" s="175" t="str">
        <f t="shared" si="57"/>
        <v>-</v>
      </c>
      <c r="CC35" s="76" t="str">
        <f t="shared" si="58"/>
        <v>-</v>
      </c>
      <c r="CD35" s="67">
        <f t="shared" si="38"/>
        <v>0</v>
      </c>
      <c r="CE35" s="67" t="str">
        <f t="shared" si="25"/>
        <v>-</v>
      </c>
      <c r="CF35" s="77">
        <f t="shared" si="26"/>
        <v>0</v>
      </c>
      <c r="CG35" s="78">
        <f t="shared" si="39"/>
        <v>0</v>
      </c>
    </row>
    <row r="36" spans="1:85" ht="24" customHeight="1" x14ac:dyDescent="0.2">
      <c r="A36" s="70">
        <f t="shared" si="40"/>
        <v>18</v>
      </c>
      <c r="B36" s="23"/>
      <c r="C36" s="12"/>
      <c r="D36" s="187"/>
      <c r="E36" s="229">
        <f t="shared" si="41"/>
        <v>0</v>
      </c>
      <c r="F36" s="207">
        <f t="shared" si="42"/>
        <v>0</v>
      </c>
      <c r="G36" s="204"/>
      <c r="H36" s="70">
        <f t="shared" si="43"/>
        <v>18</v>
      </c>
      <c r="I36" s="23"/>
      <c r="J36" s="13"/>
      <c r="K36" s="187"/>
      <c r="L36" s="184">
        <f t="shared" si="0"/>
        <v>0</v>
      </c>
      <c r="M36" s="56">
        <f t="shared" si="44"/>
        <v>0</v>
      </c>
      <c r="N36" s="14"/>
      <c r="O36" s="57">
        <f t="shared" si="1"/>
        <v>0</v>
      </c>
      <c r="P36" s="58">
        <f t="shared" si="45"/>
        <v>0</v>
      </c>
      <c r="Q36" s="14"/>
      <c r="R36" s="57">
        <f t="shared" si="2"/>
        <v>0</v>
      </c>
      <c r="S36" s="58">
        <f t="shared" si="27"/>
        <v>0</v>
      </c>
      <c r="T36" s="173"/>
      <c r="U36" s="71">
        <f t="shared" si="3"/>
        <v>0</v>
      </c>
      <c r="V36" s="72" t="str">
        <f t="shared" si="46"/>
        <v>-</v>
      </c>
      <c r="W36" s="15"/>
      <c r="X36" s="57">
        <f t="shared" si="4"/>
        <v>0</v>
      </c>
      <c r="Y36" s="58">
        <f t="shared" si="28"/>
        <v>0</v>
      </c>
      <c r="Z36" s="173"/>
      <c r="AA36" s="71">
        <f t="shared" si="5"/>
        <v>0</v>
      </c>
      <c r="AB36" s="73" t="str">
        <f t="shared" si="6"/>
        <v>-</v>
      </c>
      <c r="AC36" s="25" t="str">
        <f t="shared" si="7"/>
        <v/>
      </c>
      <c r="AD36" s="57">
        <f t="shared" si="8"/>
        <v>0</v>
      </c>
      <c r="AE36" s="58">
        <f t="shared" si="29"/>
        <v>0</v>
      </c>
      <c r="AF36" s="173"/>
      <c r="AG36" s="71">
        <f t="shared" si="9"/>
        <v>0</v>
      </c>
      <c r="AH36" s="74" t="str">
        <f t="shared" si="47"/>
        <v>-</v>
      </c>
      <c r="AI36" s="62" t="str">
        <f t="shared" si="30"/>
        <v/>
      </c>
      <c r="AR36" s="27"/>
      <c r="AS36" s="217">
        <f t="shared" si="10"/>
        <v>0</v>
      </c>
      <c r="AT36" s="220"/>
      <c r="AV36" s="75">
        <f t="shared" si="48"/>
        <v>0</v>
      </c>
      <c r="AW36" s="67">
        <f t="shared" si="31"/>
        <v>7.51</v>
      </c>
      <c r="AX36" s="67" t="str">
        <f t="shared" si="11"/>
        <v>-</v>
      </c>
      <c r="AY36" s="67" t="str">
        <f t="shared" si="32"/>
        <v>-</v>
      </c>
      <c r="AZ36" s="67" t="str">
        <f t="shared" si="33"/>
        <v>-</v>
      </c>
      <c r="BA36" s="67" t="str">
        <f t="shared" si="34"/>
        <v>-</v>
      </c>
      <c r="BB36" s="175" t="str">
        <f t="shared" si="49"/>
        <v>-</v>
      </c>
      <c r="BC36" s="76" t="str">
        <f t="shared" si="50"/>
        <v>-</v>
      </c>
      <c r="BD36" s="67">
        <f t="shared" si="51"/>
        <v>0</v>
      </c>
      <c r="BE36" s="67" t="str">
        <f t="shared" si="12"/>
        <v>-</v>
      </c>
      <c r="BF36" s="77">
        <f t="shared" si="13"/>
        <v>0</v>
      </c>
      <c r="BG36" s="78">
        <f t="shared" si="35"/>
        <v>0</v>
      </c>
      <c r="BI36" s="75">
        <f t="shared" si="14"/>
        <v>0</v>
      </c>
      <c r="BJ36" s="67">
        <f t="shared" si="52"/>
        <v>7.51</v>
      </c>
      <c r="BK36" s="67" t="str">
        <f t="shared" si="15"/>
        <v>-</v>
      </c>
      <c r="BL36" s="67" t="str">
        <f t="shared" si="59"/>
        <v>-</v>
      </c>
      <c r="BM36" s="67" t="str">
        <f t="shared" si="17"/>
        <v>-</v>
      </c>
      <c r="BN36" s="67" t="str">
        <f t="shared" si="53"/>
        <v>-</v>
      </c>
      <c r="BO36" s="175" t="str">
        <f t="shared" si="54"/>
        <v>-</v>
      </c>
      <c r="BP36" s="76" t="str">
        <f t="shared" si="55"/>
        <v>-</v>
      </c>
      <c r="BQ36" s="67">
        <f t="shared" si="36"/>
        <v>0</v>
      </c>
      <c r="BR36" s="67" t="str">
        <f t="shared" si="18"/>
        <v>-</v>
      </c>
      <c r="BS36" s="77">
        <f t="shared" si="19"/>
        <v>0</v>
      </c>
      <c r="BT36" s="78">
        <f t="shared" si="37"/>
        <v>0</v>
      </c>
      <c r="BV36" s="75">
        <f t="shared" si="20"/>
        <v>0</v>
      </c>
      <c r="BW36" s="67">
        <f t="shared" si="56"/>
        <v>7.51</v>
      </c>
      <c r="BX36" s="67" t="str">
        <f t="shared" si="21"/>
        <v>-</v>
      </c>
      <c r="BY36" s="67" t="str">
        <f t="shared" si="60"/>
        <v>-</v>
      </c>
      <c r="BZ36" s="67" t="str">
        <f t="shared" si="23"/>
        <v>-</v>
      </c>
      <c r="CA36" s="67" t="str">
        <f t="shared" si="24"/>
        <v>-</v>
      </c>
      <c r="CB36" s="175" t="str">
        <f t="shared" si="57"/>
        <v>-</v>
      </c>
      <c r="CC36" s="76" t="str">
        <f t="shared" si="58"/>
        <v>-</v>
      </c>
      <c r="CD36" s="67">
        <f t="shared" si="38"/>
        <v>0</v>
      </c>
      <c r="CE36" s="67" t="str">
        <f t="shared" si="25"/>
        <v>-</v>
      </c>
      <c r="CF36" s="77">
        <f t="shared" si="26"/>
        <v>0</v>
      </c>
      <c r="CG36" s="78">
        <f t="shared" si="39"/>
        <v>0</v>
      </c>
    </row>
    <row r="37" spans="1:85" ht="24" customHeight="1" x14ac:dyDescent="0.2">
      <c r="A37" s="70">
        <f t="shared" si="40"/>
        <v>19</v>
      </c>
      <c r="B37" s="23"/>
      <c r="C37" s="16"/>
      <c r="D37" s="187"/>
      <c r="E37" s="229">
        <f t="shared" si="41"/>
        <v>0</v>
      </c>
      <c r="F37" s="207">
        <f t="shared" si="42"/>
        <v>0</v>
      </c>
      <c r="G37" s="204"/>
      <c r="H37" s="70">
        <f t="shared" si="43"/>
        <v>19</v>
      </c>
      <c r="I37" s="23"/>
      <c r="J37" s="13"/>
      <c r="K37" s="187"/>
      <c r="L37" s="184">
        <f t="shared" si="0"/>
        <v>0</v>
      </c>
      <c r="M37" s="56">
        <f t="shared" si="44"/>
        <v>0</v>
      </c>
      <c r="N37" s="14"/>
      <c r="O37" s="57">
        <f t="shared" si="1"/>
        <v>0</v>
      </c>
      <c r="P37" s="58">
        <f t="shared" si="45"/>
        <v>0</v>
      </c>
      <c r="Q37" s="14"/>
      <c r="R37" s="57">
        <f t="shared" si="2"/>
        <v>0</v>
      </c>
      <c r="S37" s="58">
        <f t="shared" si="27"/>
        <v>0</v>
      </c>
      <c r="T37" s="173"/>
      <c r="U37" s="71">
        <f t="shared" si="3"/>
        <v>0</v>
      </c>
      <c r="V37" s="72" t="str">
        <f t="shared" si="46"/>
        <v>-</v>
      </c>
      <c r="W37" s="15"/>
      <c r="X37" s="57">
        <f t="shared" si="4"/>
        <v>0</v>
      </c>
      <c r="Y37" s="58">
        <f t="shared" si="28"/>
        <v>0</v>
      </c>
      <c r="Z37" s="173"/>
      <c r="AA37" s="71">
        <f t="shared" si="5"/>
        <v>0</v>
      </c>
      <c r="AB37" s="73" t="str">
        <f t="shared" si="6"/>
        <v>-</v>
      </c>
      <c r="AC37" s="25" t="str">
        <f t="shared" si="7"/>
        <v/>
      </c>
      <c r="AD37" s="57">
        <f t="shared" si="8"/>
        <v>0</v>
      </c>
      <c r="AE37" s="58">
        <f t="shared" si="29"/>
        <v>0</v>
      </c>
      <c r="AF37" s="173"/>
      <c r="AG37" s="71">
        <f t="shared" si="9"/>
        <v>0</v>
      </c>
      <c r="AH37" s="74" t="str">
        <f t="shared" si="47"/>
        <v>-</v>
      </c>
      <c r="AI37" s="62" t="str">
        <f t="shared" si="30"/>
        <v/>
      </c>
      <c r="AR37" s="27"/>
      <c r="AS37" s="217">
        <f t="shared" si="10"/>
        <v>0</v>
      </c>
      <c r="AT37" s="220"/>
      <c r="AV37" s="75">
        <f t="shared" si="48"/>
        <v>0</v>
      </c>
      <c r="AW37" s="67">
        <f t="shared" si="31"/>
        <v>7.51</v>
      </c>
      <c r="AX37" s="67" t="str">
        <f t="shared" si="11"/>
        <v>-</v>
      </c>
      <c r="AY37" s="67" t="str">
        <f t="shared" si="32"/>
        <v>-</v>
      </c>
      <c r="AZ37" s="67" t="str">
        <f t="shared" si="33"/>
        <v>-</v>
      </c>
      <c r="BA37" s="192" t="str">
        <f t="shared" si="34"/>
        <v>-</v>
      </c>
      <c r="BB37" s="175" t="str">
        <f t="shared" si="49"/>
        <v>-</v>
      </c>
      <c r="BC37" s="76" t="str">
        <f t="shared" si="50"/>
        <v>-</v>
      </c>
      <c r="BD37" s="67">
        <f t="shared" si="51"/>
        <v>0</v>
      </c>
      <c r="BE37" s="67" t="str">
        <f t="shared" si="12"/>
        <v>-</v>
      </c>
      <c r="BF37" s="77">
        <f t="shared" si="13"/>
        <v>0</v>
      </c>
      <c r="BG37" s="78">
        <f t="shared" si="35"/>
        <v>0</v>
      </c>
      <c r="BI37" s="75">
        <f t="shared" si="14"/>
        <v>0</v>
      </c>
      <c r="BJ37" s="67">
        <f t="shared" si="52"/>
        <v>7.51</v>
      </c>
      <c r="BK37" s="67" t="str">
        <f t="shared" si="15"/>
        <v>-</v>
      </c>
      <c r="BL37" s="67" t="str">
        <f t="shared" si="59"/>
        <v>-</v>
      </c>
      <c r="BM37" s="67" t="str">
        <f t="shared" si="17"/>
        <v>-</v>
      </c>
      <c r="BN37" s="192" t="str">
        <f t="shared" si="53"/>
        <v>-</v>
      </c>
      <c r="BO37" s="175" t="str">
        <f t="shared" si="54"/>
        <v>-</v>
      </c>
      <c r="BP37" s="76" t="str">
        <f t="shared" si="55"/>
        <v>-</v>
      </c>
      <c r="BQ37" s="67">
        <f t="shared" si="36"/>
        <v>0</v>
      </c>
      <c r="BR37" s="67" t="str">
        <f t="shared" si="18"/>
        <v>-</v>
      </c>
      <c r="BS37" s="77">
        <f t="shared" si="19"/>
        <v>0</v>
      </c>
      <c r="BT37" s="78">
        <f t="shared" si="37"/>
        <v>0</v>
      </c>
      <c r="BV37" s="75">
        <f t="shared" si="20"/>
        <v>0</v>
      </c>
      <c r="BW37" s="67">
        <f t="shared" si="56"/>
        <v>7.51</v>
      </c>
      <c r="BX37" s="67" t="str">
        <f t="shared" si="21"/>
        <v>-</v>
      </c>
      <c r="BY37" s="67" t="str">
        <f t="shared" si="60"/>
        <v>-</v>
      </c>
      <c r="BZ37" s="67" t="str">
        <f t="shared" si="23"/>
        <v>-</v>
      </c>
      <c r="CA37" s="192" t="str">
        <f t="shared" si="24"/>
        <v>-</v>
      </c>
      <c r="CB37" s="175" t="str">
        <f t="shared" si="57"/>
        <v>-</v>
      </c>
      <c r="CC37" s="76" t="str">
        <f t="shared" si="58"/>
        <v>-</v>
      </c>
      <c r="CD37" s="67">
        <f t="shared" si="38"/>
        <v>0</v>
      </c>
      <c r="CE37" s="67" t="str">
        <f t="shared" si="25"/>
        <v>-</v>
      </c>
      <c r="CF37" s="77">
        <f t="shared" si="26"/>
        <v>0</v>
      </c>
      <c r="CG37" s="78">
        <f t="shared" si="39"/>
        <v>0</v>
      </c>
    </row>
    <row r="38" spans="1:85" ht="24" customHeight="1" x14ac:dyDescent="0.2">
      <c r="A38" s="70">
        <f t="shared" si="40"/>
        <v>20</v>
      </c>
      <c r="B38" s="23"/>
      <c r="C38" s="12"/>
      <c r="D38" s="187"/>
      <c r="E38" s="229">
        <f t="shared" si="41"/>
        <v>0</v>
      </c>
      <c r="F38" s="207">
        <f t="shared" si="42"/>
        <v>0</v>
      </c>
      <c r="G38" s="204"/>
      <c r="H38" s="70">
        <f t="shared" si="43"/>
        <v>20</v>
      </c>
      <c r="I38" s="23"/>
      <c r="J38" s="13"/>
      <c r="K38" s="187"/>
      <c r="L38" s="184">
        <f t="shared" si="0"/>
        <v>0</v>
      </c>
      <c r="M38" s="56">
        <f t="shared" si="44"/>
        <v>0</v>
      </c>
      <c r="N38" s="14"/>
      <c r="O38" s="57">
        <f t="shared" si="1"/>
        <v>0</v>
      </c>
      <c r="P38" s="58">
        <f t="shared" ref="P38:P47" si="61">IF(O38&gt;0,ROUNDUP(M38*(1-O38),2),M38)</f>
        <v>0</v>
      </c>
      <c r="Q38" s="14"/>
      <c r="R38" s="57">
        <f t="shared" si="2"/>
        <v>0</v>
      </c>
      <c r="S38" s="58">
        <f t="shared" ref="S38:S47" si="62">IF(R38&gt;0,ROUNDUP(P38*(1-R38),2),P38)</f>
        <v>0</v>
      </c>
      <c r="T38" s="173"/>
      <c r="U38" s="71">
        <f t="shared" si="3"/>
        <v>0</v>
      </c>
      <c r="V38" s="72" t="str">
        <f t="shared" si="46"/>
        <v>-</v>
      </c>
      <c r="W38" s="15"/>
      <c r="X38" s="57">
        <f t="shared" si="4"/>
        <v>0</v>
      </c>
      <c r="Y38" s="58">
        <f t="shared" ref="Y38:Y47" si="63">IF(X38&gt;0,ROUNDUP(S38*(1-X38),2),S38)</f>
        <v>0</v>
      </c>
      <c r="Z38" s="173"/>
      <c r="AA38" s="71">
        <f t="shared" si="5"/>
        <v>0</v>
      </c>
      <c r="AB38" s="73" t="str">
        <f t="shared" si="6"/>
        <v>-</v>
      </c>
      <c r="AC38" s="25" t="str">
        <f t="shared" si="7"/>
        <v/>
      </c>
      <c r="AD38" s="57">
        <f t="shared" si="8"/>
        <v>0</v>
      </c>
      <c r="AE38" s="58">
        <f t="shared" ref="AE38:AE47" si="64">IF(AD38&gt;0,ROUNDUP(Y38*(1-AD38),2),Y38)</f>
        <v>0</v>
      </c>
      <c r="AF38" s="173"/>
      <c r="AG38" s="71">
        <f t="shared" si="9"/>
        <v>0</v>
      </c>
      <c r="AH38" s="74" t="str">
        <f t="shared" si="47"/>
        <v>-</v>
      </c>
      <c r="AI38" s="62" t="str">
        <f t="shared" si="30"/>
        <v/>
      </c>
      <c r="AR38" s="27"/>
      <c r="AS38" s="217">
        <f t="shared" si="10"/>
        <v>0</v>
      </c>
      <c r="AT38" s="220"/>
      <c r="AV38" s="75">
        <f t="shared" si="48"/>
        <v>0</v>
      </c>
      <c r="AW38" s="67">
        <f t="shared" si="31"/>
        <v>7.51</v>
      </c>
      <c r="AX38" s="67" t="str">
        <f t="shared" ref="AX38:AX47" si="65">IF(AV38=0,"-",1000/AV38-10)</f>
        <v>-</v>
      </c>
      <c r="AY38" s="67" t="str">
        <f t="shared" ref="AY38:AY39" si="66">IF(AV38=0,"-",(AW38-0.2*AX38)^2/(AW38+0.8*AX38))</f>
        <v>-</v>
      </c>
      <c r="AZ38" s="67" t="str">
        <f t="shared" ref="AZ38:AZ47" si="67">IF(T38="","-",T38)</f>
        <v>-</v>
      </c>
      <c r="BA38" s="67" t="str">
        <f t="shared" ref="BA38:BA47" si="68">V38</f>
        <v>-</v>
      </c>
      <c r="BB38" s="175" t="str">
        <f t="shared" si="49"/>
        <v>-</v>
      </c>
      <c r="BC38" s="76" t="str">
        <f t="shared" ref="BC38:BC47" si="69">IF(BB38="","",IF(BB38="-","-",BA38*BB38))</f>
        <v>-</v>
      </c>
      <c r="BD38" s="67">
        <f t="shared" si="51"/>
        <v>0</v>
      </c>
      <c r="BE38" s="67" t="str">
        <f t="shared" ref="BE38:BE47" si="70">IF(AV38=0,"-",AY38-BD38)</f>
        <v>-</v>
      </c>
      <c r="BF38" s="77">
        <f t="shared" ref="BF38:BF47" si="71">IF(AV38=0,0,1000/(10+5*AW38+10*BE38-10*(BE38^2+1.25*BE38*AW38)^(1/2)))</f>
        <v>0</v>
      </c>
      <c r="BG38" s="78">
        <f t="shared" ref="BG38:BG47" si="72">BF38-AV38</f>
        <v>0</v>
      </c>
      <c r="BI38" s="75">
        <f t="shared" ref="BI38:BI47" si="73">BF38</f>
        <v>0</v>
      </c>
      <c r="BJ38" s="67">
        <f t="shared" si="52"/>
        <v>7.51</v>
      </c>
      <c r="BK38" s="67" t="str">
        <f t="shared" ref="BK38:BK47" si="74">IF(BI38=0,"-",1000/BI38-10)</f>
        <v>-</v>
      </c>
      <c r="BL38" s="67" t="str">
        <f t="shared" si="59"/>
        <v>-</v>
      </c>
      <c r="BM38" s="67" t="str">
        <f t="shared" ref="BM38:BM47" si="75">IF(Z38="","-",Z38)</f>
        <v>-</v>
      </c>
      <c r="BN38" s="67" t="str">
        <f t="shared" ref="BN38:BN47" si="76">AB38</f>
        <v>-</v>
      </c>
      <c r="BO38" s="175" t="str">
        <f t="shared" si="54"/>
        <v>-</v>
      </c>
      <c r="BP38" s="76" t="str">
        <f t="shared" ref="BP38:BP47" si="77">IF(BO38="","",IF(BO38="-","-",BN38*BO38))</f>
        <v>-</v>
      </c>
      <c r="BQ38" s="67">
        <f t="shared" si="36"/>
        <v>0</v>
      </c>
      <c r="BR38" s="67" t="str">
        <f t="shared" ref="BR38:BR47" si="78">IF(BI38=0,"-",BL38-BQ38)</f>
        <v>-</v>
      </c>
      <c r="BS38" s="77">
        <f t="shared" ref="BS38:BS47" si="79">IF(BI38=0,0,1000/(10+5*BJ38+10*BR38-10*(BR38^2+1.25*BR38*BJ38)^(1/2)))</f>
        <v>0</v>
      </c>
      <c r="BT38" s="78">
        <f t="shared" ref="BT38:BT47" si="80">BS38-BI38</f>
        <v>0</v>
      </c>
      <c r="BV38" s="75">
        <f t="shared" ref="BV38:BV47" si="81">BS38</f>
        <v>0</v>
      </c>
      <c r="BW38" s="67">
        <f t="shared" si="56"/>
        <v>7.51</v>
      </c>
      <c r="BX38" s="67" t="str">
        <f t="shared" ref="BX38:BX47" si="82">IF(BV38=0,"-",1000/BV38-10)</f>
        <v>-</v>
      </c>
      <c r="BY38" s="67" t="str">
        <f t="shared" si="60"/>
        <v>-</v>
      </c>
      <c r="BZ38" s="67" t="str">
        <f t="shared" ref="BZ38:BZ47" si="83">IF(AF38="","-",AF38)</f>
        <v>-</v>
      </c>
      <c r="CA38" s="67" t="str">
        <f t="shared" ref="CA38:CA47" si="84">AH38</f>
        <v>-</v>
      </c>
      <c r="CB38" s="175" t="str">
        <f t="shared" si="57"/>
        <v>-</v>
      </c>
      <c r="CC38" s="76" t="str">
        <f t="shared" ref="CC38:CC47" si="85">IF(CB38="","",IF(CB38="-","-",CA38*CB38))</f>
        <v>-</v>
      </c>
      <c r="CD38" s="67">
        <f t="shared" si="38"/>
        <v>0</v>
      </c>
      <c r="CE38" s="67" t="str">
        <f t="shared" ref="CE38:CE47" si="86">IF(BV38=0,"-",BY38-CD38)</f>
        <v>-</v>
      </c>
      <c r="CF38" s="77">
        <f t="shared" ref="CF38:CF47" si="87">IF(BV38=0,0,1000/(10+5*BW38+10*CE38-10*(CE38^2+1.25*CE38*BW38)^(1/2)))</f>
        <v>0</v>
      </c>
      <c r="CG38" s="78">
        <f t="shared" ref="CG38:CG47" si="88">CF38-BV38</f>
        <v>0</v>
      </c>
    </row>
    <row r="39" spans="1:85" ht="24" customHeight="1" x14ac:dyDescent="0.2">
      <c r="A39" s="70">
        <f t="shared" si="40"/>
        <v>21</v>
      </c>
      <c r="B39" s="23"/>
      <c r="C39" s="12"/>
      <c r="D39" s="187"/>
      <c r="E39" s="229">
        <f t="shared" si="41"/>
        <v>0</v>
      </c>
      <c r="F39" s="207">
        <f t="shared" si="42"/>
        <v>0</v>
      </c>
      <c r="G39" s="204"/>
      <c r="H39" s="70">
        <f t="shared" si="43"/>
        <v>21</v>
      </c>
      <c r="I39" s="23"/>
      <c r="J39" s="13"/>
      <c r="K39" s="187"/>
      <c r="L39" s="184">
        <f t="shared" si="0"/>
        <v>0</v>
      </c>
      <c r="M39" s="56">
        <f t="shared" si="44"/>
        <v>0</v>
      </c>
      <c r="N39" s="14"/>
      <c r="O39" s="57">
        <f t="shared" si="1"/>
        <v>0</v>
      </c>
      <c r="P39" s="58">
        <f t="shared" si="61"/>
        <v>0</v>
      </c>
      <c r="Q39" s="14"/>
      <c r="R39" s="57">
        <f t="shared" si="2"/>
        <v>0</v>
      </c>
      <c r="S39" s="58">
        <f t="shared" si="62"/>
        <v>0</v>
      </c>
      <c r="T39" s="173"/>
      <c r="U39" s="71">
        <f t="shared" si="3"/>
        <v>0</v>
      </c>
      <c r="V39" s="72" t="str">
        <f t="shared" si="46"/>
        <v>-</v>
      </c>
      <c r="W39" s="15"/>
      <c r="X39" s="57">
        <f t="shared" si="4"/>
        <v>0</v>
      </c>
      <c r="Y39" s="58">
        <f t="shared" si="63"/>
        <v>0</v>
      </c>
      <c r="Z39" s="173"/>
      <c r="AA39" s="71">
        <f t="shared" si="5"/>
        <v>0</v>
      </c>
      <c r="AB39" s="73" t="str">
        <f t="shared" si="6"/>
        <v>-</v>
      </c>
      <c r="AC39" s="25" t="str">
        <f t="shared" si="7"/>
        <v/>
      </c>
      <c r="AD39" s="57">
        <f t="shared" si="8"/>
        <v>0</v>
      </c>
      <c r="AE39" s="58">
        <f t="shared" si="64"/>
        <v>0</v>
      </c>
      <c r="AF39" s="173"/>
      <c r="AG39" s="71">
        <f t="shared" si="9"/>
        <v>0</v>
      </c>
      <c r="AH39" s="74" t="str">
        <f t="shared" si="47"/>
        <v>-</v>
      </c>
      <c r="AI39" s="62" t="str">
        <f t="shared" si="30"/>
        <v/>
      </c>
      <c r="AR39" s="27"/>
      <c r="AS39" s="217">
        <f t="shared" si="10"/>
        <v>0</v>
      </c>
      <c r="AT39" s="220"/>
      <c r="AV39" s="75">
        <f t="shared" si="48"/>
        <v>0</v>
      </c>
      <c r="AW39" s="67">
        <f t="shared" si="31"/>
        <v>7.51</v>
      </c>
      <c r="AX39" s="67" t="str">
        <f t="shared" si="65"/>
        <v>-</v>
      </c>
      <c r="AY39" s="67" t="str">
        <f t="shared" si="66"/>
        <v>-</v>
      </c>
      <c r="AZ39" s="67" t="str">
        <f t="shared" si="67"/>
        <v>-</v>
      </c>
      <c r="BA39" s="67" t="str">
        <f t="shared" si="68"/>
        <v>-</v>
      </c>
      <c r="BB39" s="175" t="str">
        <f t="shared" si="49"/>
        <v>-</v>
      </c>
      <c r="BC39" s="76" t="str">
        <f t="shared" si="69"/>
        <v>-</v>
      </c>
      <c r="BD39" s="67">
        <f t="shared" si="51"/>
        <v>0</v>
      </c>
      <c r="BE39" s="67" t="str">
        <f t="shared" si="70"/>
        <v>-</v>
      </c>
      <c r="BF39" s="77">
        <f t="shared" si="71"/>
        <v>0</v>
      </c>
      <c r="BG39" s="78">
        <f t="shared" si="72"/>
        <v>0</v>
      </c>
      <c r="BI39" s="75">
        <f t="shared" si="73"/>
        <v>0</v>
      </c>
      <c r="BJ39" s="67">
        <f t="shared" si="52"/>
        <v>7.51</v>
      </c>
      <c r="BK39" s="67" t="str">
        <f t="shared" si="74"/>
        <v>-</v>
      </c>
      <c r="BL39" s="67" t="str">
        <f t="shared" si="59"/>
        <v>-</v>
      </c>
      <c r="BM39" s="67" t="str">
        <f t="shared" si="75"/>
        <v>-</v>
      </c>
      <c r="BN39" s="67" t="str">
        <f t="shared" si="76"/>
        <v>-</v>
      </c>
      <c r="BO39" s="175" t="str">
        <f t="shared" si="54"/>
        <v>-</v>
      </c>
      <c r="BP39" s="76" t="str">
        <f t="shared" si="77"/>
        <v>-</v>
      </c>
      <c r="BQ39" s="67">
        <f t="shared" si="36"/>
        <v>0</v>
      </c>
      <c r="BR39" s="67" t="str">
        <f t="shared" si="78"/>
        <v>-</v>
      </c>
      <c r="BS39" s="77">
        <f t="shared" si="79"/>
        <v>0</v>
      </c>
      <c r="BT39" s="78">
        <f t="shared" si="80"/>
        <v>0</v>
      </c>
      <c r="BV39" s="75">
        <f t="shared" si="81"/>
        <v>0</v>
      </c>
      <c r="BW39" s="67">
        <f t="shared" si="56"/>
        <v>7.51</v>
      </c>
      <c r="BX39" s="67" t="str">
        <f t="shared" si="82"/>
        <v>-</v>
      </c>
      <c r="BY39" s="67" t="str">
        <f t="shared" si="60"/>
        <v>-</v>
      </c>
      <c r="BZ39" s="67" t="str">
        <f t="shared" si="83"/>
        <v>-</v>
      </c>
      <c r="CA39" s="67" t="str">
        <f t="shared" si="84"/>
        <v>-</v>
      </c>
      <c r="CB39" s="175" t="str">
        <f t="shared" si="57"/>
        <v>-</v>
      </c>
      <c r="CC39" s="76" t="str">
        <f t="shared" si="85"/>
        <v>-</v>
      </c>
      <c r="CD39" s="67">
        <f t="shared" si="38"/>
        <v>0</v>
      </c>
      <c r="CE39" s="67" t="str">
        <f t="shared" si="86"/>
        <v>-</v>
      </c>
      <c r="CF39" s="77">
        <f t="shared" si="87"/>
        <v>0</v>
      </c>
      <c r="CG39" s="78">
        <f t="shared" si="88"/>
        <v>0</v>
      </c>
    </row>
    <row r="40" spans="1:85" ht="24" customHeight="1" x14ac:dyDescent="0.2">
      <c r="A40" s="70">
        <f t="shared" si="40"/>
        <v>22</v>
      </c>
      <c r="B40" s="23"/>
      <c r="C40" s="12"/>
      <c r="D40" s="187"/>
      <c r="E40" s="229">
        <f t="shared" si="41"/>
        <v>0</v>
      </c>
      <c r="F40" s="207">
        <f t="shared" si="42"/>
        <v>0</v>
      </c>
      <c r="G40" s="204"/>
      <c r="H40" s="70">
        <f t="shared" si="43"/>
        <v>22</v>
      </c>
      <c r="I40" s="23"/>
      <c r="J40" s="13"/>
      <c r="K40" s="187"/>
      <c r="L40" s="184">
        <f t="shared" si="0"/>
        <v>0</v>
      </c>
      <c r="M40" s="56">
        <f t="shared" si="44"/>
        <v>0</v>
      </c>
      <c r="N40" s="14"/>
      <c r="O40" s="57">
        <f t="shared" si="1"/>
        <v>0</v>
      </c>
      <c r="P40" s="58">
        <f t="shared" si="61"/>
        <v>0</v>
      </c>
      <c r="Q40" s="14"/>
      <c r="R40" s="57">
        <f t="shared" si="2"/>
        <v>0</v>
      </c>
      <c r="S40" s="58">
        <f t="shared" si="62"/>
        <v>0</v>
      </c>
      <c r="T40" s="173"/>
      <c r="U40" s="71">
        <f t="shared" si="3"/>
        <v>0</v>
      </c>
      <c r="V40" s="72" t="str">
        <f t="shared" si="46"/>
        <v>-</v>
      </c>
      <c r="W40" s="15"/>
      <c r="X40" s="57">
        <f t="shared" si="4"/>
        <v>0</v>
      </c>
      <c r="Y40" s="58">
        <f t="shared" si="63"/>
        <v>0</v>
      </c>
      <c r="Z40" s="173"/>
      <c r="AA40" s="71">
        <f t="shared" si="5"/>
        <v>0</v>
      </c>
      <c r="AB40" s="73" t="str">
        <f t="shared" si="6"/>
        <v>-</v>
      </c>
      <c r="AC40" s="25" t="str">
        <f t="shared" si="7"/>
        <v/>
      </c>
      <c r="AD40" s="57">
        <f t="shared" si="8"/>
        <v>0</v>
      </c>
      <c r="AE40" s="58">
        <f t="shared" si="64"/>
        <v>0</v>
      </c>
      <c r="AF40" s="173"/>
      <c r="AG40" s="71">
        <f t="shared" si="9"/>
        <v>0</v>
      </c>
      <c r="AH40" s="74" t="str">
        <f t="shared" si="47"/>
        <v>-</v>
      </c>
      <c r="AI40" s="62" t="str">
        <f t="shared" si="30"/>
        <v/>
      </c>
      <c r="AR40" s="27"/>
      <c r="AS40" s="217">
        <f t="shared" si="10"/>
        <v>0</v>
      </c>
      <c r="AT40" s="220"/>
      <c r="AV40" s="75">
        <f t="shared" si="48"/>
        <v>0</v>
      </c>
      <c r="AW40" s="67">
        <f t="shared" si="31"/>
        <v>7.51</v>
      </c>
      <c r="AX40" s="67" t="str">
        <f t="shared" si="65"/>
        <v>-</v>
      </c>
      <c r="AY40" s="67" t="str">
        <f>IF(AV40=0,"-",(AW40-0.2*AX40)^2/(AW40+0.8*AX40))</f>
        <v>-</v>
      </c>
      <c r="AZ40" s="67" t="str">
        <f t="shared" si="67"/>
        <v>-</v>
      </c>
      <c r="BA40" s="67" t="str">
        <f t="shared" si="68"/>
        <v>-</v>
      </c>
      <c r="BB40" s="175" t="str">
        <f t="shared" si="49"/>
        <v>-</v>
      </c>
      <c r="BC40" s="76" t="str">
        <f t="shared" si="69"/>
        <v>-</v>
      </c>
      <c r="BD40" s="67">
        <f t="shared" si="51"/>
        <v>0</v>
      </c>
      <c r="BE40" s="67" t="str">
        <f t="shared" si="70"/>
        <v>-</v>
      </c>
      <c r="BF40" s="77">
        <f t="shared" si="71"/>
        <v>0</v>
      </c>
      <c r="BG40" s="78">
        <f t="shared" si="72"/>
        <v>0</v>
      </c>
      <c r="BI40" s="75">
        <f t="shared" si="73"/>
        <v>0</v>
      </c>
      <c r="BJ40" s="67">
        <f t="shared" si="52"/>
        <v>7.51</v>
      </c>
      <c r="BK40" s="67" t="str">
        <f t="shared" si="74"/>
        <v>-</v>
      </c>
      <c r="BL40" s="67" t="str">
        <f>IF(BI40=0,"-",(BJ40-0.2*BK40)^2/(BJ40+0.8*BK40))</f>
        <v>-</v>
      </c>
      <c r="BM40" s="67" t="str">
        <f t="shared" si="75"/>
        <v>-</v>
      </c>
      <c r="BN40" s="67" t="str">
        <f t="shared" si="76"/>
        <v>-</v>
      </c>
      <c r="BO40" s="175" t="str">
        <f t="shared" si="54"/>
        <v>-</v>
      </c>
      <c r="BP40" s="76" t="str">
        <f t="shared" si="77"/>
        <v>-</v>
      </c>
      <c r="BQ40" s="67">
        <f t="shared" si="36"/>
        <v>0</v>
      </c>
      <c r="BR40" s="67" t="str">
        <f t="shared" si="78"/>
        <v>-</v>
      </c>
      <c r="BS40" s="77">
        <f t="shared" si="79"/>
        <v>0</v>
      </c>
      <c r="BT40" s="78">
        <f t="shared" si="80"/>
        <v>0</v>
      </c>
      <c r="BV40" s="75">
        <f t="shared" si="81"/>
        <v>0</v>
      </c>
      <c r="BW40" s="67">
        <f t="shared" si="56"/>
        <v>7.51</v>
      </c>
      <c r="BX40" s="67" t="str">
        <f t="shared" si="82"/>
        <v>-</v>
      </c>
      <c r="BY40" s="67" t="str">
        <f>IF(BV40=0,"-",(BW40-0.2*BX40)^2/(BW40+0.8*BX40))</f>
        <v>-</v>
      </c>
      <c r="BZ40" s="67" t="str">
        <f t="shared" si="83"/>
        <v>-</v>
      </c>
      <c r="CA40" s="67" t="str">
        <f t="shared" si="84"/>
        <v>-</v>
      </c>
      <c r="CB40" s="175" t="str">
        <f t="shared" si="57"/>
        <v>-</v>
      </c>
      <c r="CC40" s="76" t="str">
        <f t="shared" si="85"/>
        <v>-</v>
      </c>
      <c r="CD40" s="67">
        <f t="shared" si="38"/>
        <v>0</v>
      </c>
      <c r="CE40" s="67" t="str">
        <f t="shared" si="86"/>
        <v>-</v>
      </c>
      <c r="CF40" s="77">
        <f t="shared" si="87"/>
        <v>0</v>
      </c>
      <c r="CG40" s="78">
        <f t="shared" si="88"/>
        <v>0</v>
      </c>
    </row>
    <row r="41" spans="1:85" ht="24" customHeight="1" x14ac:dyDescent="0.2">
      <c r="A41" s="70">
        <f t="shared" si="40"/>
        <v>23</v>
      </c>
      <c r="B41" s="23"/>
      <c r="C41" s="12"/>
      <c r="D41" s="187"/>
      <c r="E41" s="229">
        <f t="shared" si="41"/>
        <v>0</v>
      </c>
      <c r="F41" s="207">
        <f t="shared" si="42"/>
        <v>0</v>
      </c>
      <c r="G41" s="204"/>
      <c r="H41" s="70">
        <f t="shared" si="43"/>
        <v>23</v>
      </c>
      <c r="I41" s="23"/>
      <c r="J41" s="13"/>
      <c r="K41" s="187"/>
      <c r="L41" s="184">
        <f t="shared" si="0"/>
        <v>0</v>
      </c>
      <c r="M41" s="56">
        <f t="shared" si="44"/>
        <v>0</v>
      </c>
      <c r="N41" s="14"/>
      <c r="O41" s="57">
        <f t="shared" si="1"/>
        <v>0</v>
      </c>
      <c r="P41" s="58">
        <f t="shared" si="61"/>
        <v>0</v>
      </c>
      <c r="Q41" s="14"/>
      <c r="R41" s="57">
        <f t="shared" si="2"/>
        <v>0</v>
      </c>
      <c r="S41" s="58">
        <f t="shared" si="62"/>
        <v>0</v>
      </c>
      <c r="T41" s="173"/>
      <c r="U41" s="71">
        <f t="shared" si="3"/>
        <v>0</v>
      </c>
      <c r="V41" s="72" t="str">
        <f t="shared" si="46"/>
        <v>-</v>
      </c>
      <c r="W41" s="15"/>
      <c r="X41" s="57">
        <f t="shared" si="4"/>
        <v>0</v>
      </c>
      <c r="Y41" s="58">
        <f t="shared" si="63"/>
        <v>0</v>
      </c>
      <c r="Z41" s="173"/>
      <c r="AA41" s="71">
        <f t="shared" si="5"/>
        <v>0</v>
      </c>
      <c r="AB41" s="73" t="str">
        <f t="shared" si="6"/>
        <v>-</v>
      </c>
      <c r="AC41" s="25" t="str">
        <f t="shared" si="7"/>
        <v/>
      </c>
      <c r="AD41" s="57">
        <f t="shared" si="8"/>
        <v>0</v>
      </c>
      <c r="AE41" s="58">
        <f t="shared" si="64"/>
        <v>0</v>
      </c>
      <c r="AF41" s="173"/>
      <c r="AG41" s="71">
        <f t="shared" si="9"/>
        <v>0</v>
      </c>
      <c r="AH41" s="74" t="str">
        <f t="shared" si="47"/>
        <v>-</v>
      </c>
      <c r="AI41" s="62" t="str">
        <f t="shared" si="30"/>
        <v/>
      </c>
      <c r="AR41" s="27"/>
      <c r="AS41" s="217">
        <f t="shared" si="10"/>
        <v>0</v>
      </c>
      <c r="AT41" s="220"/>
      <c r="AV41" s="75">
        <f t="shared" si="48"/>
        <v>0</v>
      </c>
      <c r="AW41" s="67">
        <f t="shared" si="31"/>
        <v>7.51</v>
      </c>
      <c r="AX41" s="67" t="str">
        <f t="shared" si="65"/>
        <v>-</v>
      </c>
      <c r="AY41" s="67" t="str">
        <f t="shared" ref="AY41:AY49" si="89">IF(AV41=0,"-",(AW41-0.2*AX41)^2/(AW41+0.8*AX41))</f>
        <v>-</v>
      </c>
      <c r="AZ41" s="67" t="str">
        <f t="shared" si="67"/>
        <v>-</v>
      </c>
      <c r="BA41" s="67" t="str">
        <f t="shared" si="68"/>
        <v>-</v>
      </c>
      <c r="BB41" s="175" t="str">
        <f t="shared" si="49"/>
        <v>-</v>
      </c>
      <c r="BC41" s="76" t="str">
        <f t="shared" si="69"/>
        <v>-</v>
      </c>
      <c r="BD41" s="67">
        <f t="shared" si="51"/>
        <v>0</v>
      </c>
      <c r="BE41" s="67" t="str">
        <f t="shared" si="70"/>
        <v>-</v>
      </c>
      <c r="BF41" s="77">
        <f t="shared" si="71"/>
        <v>0</v>
      </c>
      <c r="BG41" s="78">
        <f t="shared" si="72"/>
        <v>0</v>
      </c>
      <c r="BI41" s="75">
        <f t="shared" si="73"/>
        <v>0</v>
      </c>
      <c r="BJ41" s="67">
        <f t="shared" si="52"/>
        <v>7.51</v>
      </c>
      <c r="BK41" s="67" t="str">
        <f t="shared" si="74"/>
        <v>-</v>
      </c>
      <c r="BL41" s="67" t="str">
        <f t="shared" ref="BL41:BL49" si="90">IF(BI41=0,"-",(BJ41-0.2*BK41)^2/(BJ41+0.8*BK41))</f>
        <v>-</v>
      </c>
      <c r="BM41" s="67" t="str">
        <f t="shared" si="75"/>
        <v>-</v>
      </c>
      <c r="BN41" s="67" t="str">
        <f t="shared" si="76"/>
        <v>-</v>
      </c>
      <c r="BO41" s="175" t="str">
        <f t="shared" si="54"/>
        <v>-</v>
      </c>
      <c r="BP41" s="76" t="str">
        <f t="shared" si="77"/>
        <v>-</v>
      </c>
      <c r="BQ41" s="67">
        <f t="shared" si="36"/>
        <v>0</v>
      </c>
      <c r="BR41" s="67" t="str">
        <f t="shared" si="78"/>
        <v>-</v>
      </c>
      <c r="BS41" s="77">
        <f t="shared" si="79"/>
        <v>0</v>
      </c>
      <c r="BT41" s="78">
        <f t="shared" si="80"/>
        <v>0</v>
      </c>
      <c r="BV41" s="75">
        <f t="shared" si="81"/>
        <v>0</v>
      </c>
      <c r="BW41" s="67">
        <f t="shared" si="56"/>
        <v>7.51</v>
      </c>
      <c r="BX41" s="67" t="str">
        <f t="shared" si="82"/>
        <v>-</v>
      </c>
      <c r="BY41" s="67" t="str">
        <f t="shared" ref="BY41:BY49" si="91">IF(BV41=0,"-",(BW41-0.2*BX41)^2/(BW41+0.8*BX41))</f>
        <v>-</v>
      </c>
      <c r="BZ41" s="67" t="str">
        <f t="shared" si="83"/>
        <v>-</v>
      </c>
      <c r="CA41" s="67" t="str">
        <f t="shared" si="84"/>
        <v>-</v>
      </c>
      <c r="CB41" s="175" t="str">
        <f t="shared" si="57"/>
        <v>-</v>
      </c>
      <c r="CC41" s="76" t="str">
        <f t="shared" si="85"/>
        <v>-</v>
      </c>
      <c r="CD41" s="67">
        <f t="shared" si="38"/>
        <v>0</v>
      </c>
      <c r="CE41" s="67" t="str">
        <f t="shared" si="86"/>
        <v>-</v>
      </c>
      <c r="CF41" s="77">
        <f t="shared" si="87"/>
        <v>0</v>
      </c>
      <c r="CG41" s="78">
        <f t="shared" si="88"/>
        <v>0</v>
      </c>
    </row>
    <row r="42" spans="1:85" ht="24" customHeight="1" x14ac:dyDescent="0.2">
      <c r="A42" s="70">
        <f t="shared" si="40"/>
        <v>24</v>
      </c>
      <c r="B42" s="23"/>
      <c r="C42" s="12"/>
      <c r="D42" s="187"/>
      <c r="E42" s="229">
        <f t="shared" si="41"/>
        <v>0</v>
      </c>
      <c r="F42" s="207">
        <f t="shared" si="42"/>
        <v>0</v>
      </c>
      <c r="G42" s="204"/>
      <c r="H42" s="70">
        <f t="shared" si="43"/>
        <v>24</v>
      </c>
      <c r="I42" s="23"/>
      <c r="J42" s="13"/>
      <c r="K42" s="187"/>
      <c r="L42" s="184">
        <f t="shared" si="0"/>
        <v>0</v>
      </c>
      <c r="M42" s="56">
        <f t="shared" si="44"/>
        <v>0</v>
      </c>
      <c r="N42" s="14"/>
      <c r="O42" s="57">
        <f t="shared" si="1"/>
        <v>0</v>
      </c>
      <c r="P42" s="58">
        <f t="shared" si="61"/>
        <v>0</v>
      </c>
      <c r="Q42" s="14"/>
      <c r="R42" s="57">
        <f t="shared" si="2"/>
        <v>0</v>
      </c>
      <c r="S42" s="58">
        <f t="shared" si="62"/>
        <v>0</v>
      </c>
      <c r="T42" s="173"/>
      <c r="U42" s="71">
        <f t="shared" si="3"/>
        <v>0</v>
      </c>
      <c r="V42" s="72" t="str">
        <f t="shared" si="46"/>
        <v>-</v>
      </c>
      <c r="W42" s="15"/>
      <c r="X42" s="57">
        <f t="shared" si="4"/>
        <v>0</v>
      </c>
      <c r="Y42" s="58">
        <f t="shared" si="63"/>
        <v>0</v>
      </c>
      <c r="Z42" s="173"/>
      <c r="AA42" s="71">
        <f t="shared" si="5"/>
        <v>0</v>
      </c>
      <c r="AB42" s="73" t="str">
        <f t="shared" si="6"/>
        <v>-</v>
      </c>
      <c r="AC42" s="25" t="str">
        <f t="shared" si="7"/>
        <v/>
      </c>
      <c r="AD42" s="57">
        <f t="shared" si="8"/>
        <v>0</v>
      </c>
      <c r="AE42" s="58">
        <f t="shared" si="64"/>
        <v>0</v>
      </c>
      <c r="AF42" s="173"/>
      <c r="AG42" s="71">
        <f t="shared" si="9"/>
        <v>0</v>
      </c>
      <c r="AH42" s="74" t="str">
        <f t="shared" si="47"/>
        <v>-</v>
      </c>
      <c r="AI42" s="62" t="str">
        <f t="shared" si="30"/>
        <v/>
      </c>
      <c r="AR42" s="27"/>
      <c r="AS42" s="217">
        <f t="shared" si="10"/>
        <v>0</v>
      </c>
      <c r="AT42" s="220"/>
      <c r="AV42" s="75">
        <f t="shared" si="48"/>
        <v>0</v>
      </c>
      <c r="AW42" s="67">
        <f t="shared" si="31"/>
        <v>7.51</v>
      </c>
      <c r="AX42" s="67" t="str">
        <f t="shared" si="65"/>
        <v>-</v>
      </c>
      <c r="AY42" s="67" t="str">
        <f t="shared" si="89"/>
        <v>-</v>
      </c>
      <c r="AZ42" s="67" t="str">
        <f t="shared" si="67"/>
        <v>-</v>
      </c>
      <c r="BA42" s="67" t="str">
        <f t="shared" si="68"/>
        <v>-</v>
      </c>
      <c r="BB42" s="175" t="str">
        <f t="shared" si="49"/>
        <v>-</v>
      </c>
      <c r="BC42" s="76" t="str">
        <f t="shared" si="69"/>
        <v>-</v>
      </c>
      <c r="BD42" s="67">
        <f t="shared" si="51"/>
        <v>0</v>
      </c>
      <c r="BE42" s="67" t="str">
        <f t="shared" si="70"/>
        <v>-</v>
      </c>
      <c r="BF42" s="77">
        <f t="shared" si="71"/>
        <v>0</v>
      </c>
      <c r="BG42" s="78">
        <f t="shared" si="72"/>
        <v>0</v>
      </c>
      <c r="BI42" s="75">
        <f t="shared" si="73"/>
        <v>0</v>
      </c>
      <c r="BJ42" s="67">
        <f t="shared" si="52"/>
        <v>7.51</v>
      </c>
      <c r="BK42" s="67" t="str">
        <f t="shared" si="74"/>
        <v>-</v>
      </c>
      <c r="BL42" s="67" t="str">
        <f t="shared" si="90"/>
        <v>-</v>
      </c>
      <c r="BM42" s="67" t="str">
        <f t="shared" si="75"/>
        <v>-</v>
      </c>
      <c r="BN42" s="67" t="str">
        <f t="shared" si="76"/>
        <v>-</v>
      </c>
      <c r="BO42" s="175" t="str">
        <f t="shared" si="54"/>
        <v>-</v>
      </c>
      <c r="BP42" s="76" t="str">
        <f t="shared" si="77"/>
        <v>-</v>
      </c>
      <c r="BQ42" s="67">
        <f t="shared" si="36"/>
        <v>0</v>
      </c>
      <c r="BR42" s="67" t="str">
        <f t="shared" si="78"/>
        <v>-</v>
      </c>
      <c r="BS42" s="77">
        <f t="shared" si="79"/>
        <v>0</v>
      </c>
      <c r="BT42" s="78">
        <f t="shared" si="80"/>
        <v>0</v>
      </c>
      <c r="BV42" s="75">
        <f t="shared" si="81"/>
        <v>0</v>
      </c>
      <c r="BW42" s="67">
        <f t="shared" si="56"/>
        <v>7.51</v>
      </c>
      <c r="BX42" s="67" t="str">
        <f t="shared" si="82"/>
        <v>-</v>
      </c>
      <c r="BY42" s="67" t="str">
        <f t="shared" si="91"/>
        <v>-</v>
      </c>
      <c r="BZ42" s="67" t="str">
        <f t="shared" si="83"/>
        <v>-</v>
      </c>
      <c r="CA42" s="67" t="str">
        <f t="shared" si="84"/>
        <v>-</v>
      </c>
      <c r="CB42" s="175" t="str">
        <f t="shared" si="57"/>
        <v>-</v>
      </c>
      <c r="CC42" s="76" t="str">
        <f t="shared" si="85"/>
        <v>-</v>
      </c>
      <c r="CD42" s="67">
        <f t="shared" si="38"/>
        <v>0</v>
      </c>
      <c r="CE42" s="67" t="str">
        <f t="shared" si="86"/>
        <v>-</v>
      </c>
      <c r="CF42" s="77">
        <f t="shared" si="87"/>
        <v>0</v>
      </c>
      <c r="CG42" s="78">
        <f t="shared" si="88"/>
        <v>0</v>
      </c>
    </row>
    <row r="43" spans="1:85" ht="24" customHeight="1" x14ac:dyDescent="0.2">
      <c r="A43" s="70">
        <f t="shared" si="40"/>
        <v>25</v>
      </c>
      <c r="B43" s="23"/>
      <c r="C43" s="12"/>
      <c r="D43" s="187"/>
      <c r="E43" s="229">
        <f t="shared" si="41"/>
        <v>0</v>
      </c>
      <c r="F43" s="207">
        <f t="shared" si="42"/>
        <v>0</v>
      </c>
      <c r="G43" s="204"/>
      <c r="H43" s="70">
        <f t="shared" si="43"/>
        <v>25</v>
      </c>
      <c r="I43" s="23"/>
      <c r="J43" s="13"/>
      <c r="K43" s="187"/>
      <c r="L43" s="184">
        <f t="shared" si="0"/>
        <v>0</v>
      </c>
      <c r="M43" s="56">
        <f t="shared" si="44"/>
        <v>0</v>
      </c>
      <c r="N43" s="14"/>
      <c r="O43" s="57">
        <f t="shared" si="1"/>
        <v>0</v>
      </c>
      <c r="P43" s="58">
        <f t="shared" si="61"/>
        <v>0</v>
      </c>
      <c r="Q43" s="14"/>
      <c r="R43" s="57">
        <f t="shared" si="2"/>
        <v>0</v>
      </c>
      <c r="S43" s="58">
        <f t="shared" si="62"/>
        <v>0</v>
      </c>
      <c r="T43" s="173"/>
      <c r="U43" s="71">
        <f t="shared" si="3"/>
        <v>0</v>
      </c>
      <c r="V43" s="72" t="str">
        <f t="shared" si="46"/>
        <v>-</v>
      </c>
      <c r="W43" s="15"/>
      <c r="X43" s="57">
        <f t="shared" si="4"/>
        <v>0</v>
      </c>
      <c r="Y43" s="58">
        <f t="shared" si="63"/>
        <v>0</v>
      </c>
      <c r="Z43" s="173"/>
      <c r="AA43" s="71">
        <f t="shared" si="5"/>
        <v>0</v>
      </c>
      <c r="AB43" s="73" t="str">
        <f t="shared" si="6"/>
        <v>-</v>
      </c>
      <c r="AC43" s="25" t="str">
        <f t="shared" si="7"/>
        <v/>
      </c>
      <c r="AD43" s="57">
        <f t="shared" si="8"/>
        <v>0</v>
      </c>
      <c r="AE43" s="58">
        <f t="shared" si="64"/>
        <v>0</v>
      </c>
      <c r="AF43" s="173"/>
      <c r="AG43" s="71">
        <f t="shared" si="9"/>
        <v>0</v>
      </c>
      <c r="AH43" s="74" t="str">
        <f t="shared" si="47"/>
        <v>-</v>
      </c>
      <c r="AI43" s="62" t="str">
        <f t="shared" si="30"/>
        <v/>
      </c>
      <c r="AR43" s="27"/>
      <c r="AS43" s="217">
        <f t="shared" si="10"/>
        <v>0</v>
      </c>
      <c r="AT43" s="220"/>
      <c r="AV43" s="75">
        <f t="shared" si="48"/>
        <v>0</v>
      </c>
      <c r="AW43" s="67">
        <f t="shared" si="31"/>
        <v>7.51</v>
      </c>
      <c r="AX43" s="67" t="str">
        <f t="shared" si="65"/>
        <v>-</v>
      </c>
      <c r="AY43" s="67" t="str">
        <f t="shared" si="89"/>
        <v>-</v>
      </c>
      <c r="AZ43" s="67" t="str">
        <f t="shared" si="67"/>
        <v>-</v>
      </c>
      <c r="BA43" s="67" t="str">
        <f t="shared" si="68"/>
        <v>-</v>
      </c>
      <c r="BB43" s="175" t="str">
        <f t="shared" si="49"/>
        <v>-</v>
      </c>
      <c r="BC43" s="76" t="str">
        <f t="shared" si="69"/>
        <v>-</v>
      </c>
      <c r="BD43" s="67">
        <f t="shared" si="51"/>
        <v>0</v>
      </c>
      <c r="BE43" s="67" t="str">
        <f t="shared" si="70"/>
        <v>-</v>
      </c>
      <c r="BF43" s="77">
        <f t="shared" si="71"/>
        <v>0</v>
      </c>
      <c r="BG43" s="78">
        <f t="shared" si="72"/>
        <v>0</v>
      </c>
      <c r="BI43" s="75">
        <f t="shared" si="73"/>
        <v>0</v>
      </c>
      <c r="BJ43" s="67">
        <f t="shared" si="52"/>
        <v>7.51</v>
      </c>
      <c r="BK43" s="67" t="str">
        <f t="shared" si="74"/>
        <v>-</v>
      </c>
      <c r="BL43" s="67" t="str">
        <f t="shared" si="90"/>
        <v>-</v>
      </c>
      <c r="BM43" s="67" t="str">
        <f t="shared" si="75"/>
        <v>-</v>
      </c>
      <c r="BN43" s="67" t="str">
        <f t="shared" si="76"/>
        <v>-</v>
      </c>
      <c r="BO43" s="175" t="str">
        <f t="shared" si="54"/>
        <v>-</v>
      </c>
      <c r="BP43" s="76" t="str">
        <f t="shared" si="77"/>
        <v>-</v>
      </c>
      <c r="BQ43" s="67">
        <f t="shared" si="36"/>
        <v>0</v>
      </c>
      <c r="BR43" s="67" t="str">
        <f t="shared" si="78"/>
        <v>-</v>
      </c>
      <c r="BS43" s="77">
        <f t="shared" si="79"/>
        <v>0</v>
      </c>
      <c r="BT43" s="78">
        <f t="shared" si="80"/>
        <v>0</v>
      </c>
      <c r="BV43" s="75">
        <f t="shared" si="81"/>
        <v>0</v>
      </c>
      <c r="BW43" s="67">
        <f t="shared" si="56"/>
        <v>7.51</v>
      </c>
      <c r="BX43" s="67" t="str">
        <f t="shared" si="82"/>
        <v>-</v>
      </c>
      <c r="BY43" s="67" t="str">
        <f t="shared" si="91"/>
        <v>-</v>
      </c>
      <c r="BZ43" s="67" t="str">
        <f t="shared" si="83"/>
        <v>-</v>
      </c>
      <c r="CA43" s="67" t="str">
        <f t="shared" si="84"/>
        <v>-</v>
      </c>
      <c r="CB43" s="175" t="str">
        <f t="shared" si="57"/>
        <v>-</v>
      </c>
      <c r="CC43" s="76" t="str">
        <f t="shared" si="85"/>
        <v>-</v>
      </c>
      <c r="CD43" s="67">
        <f t="shared" si="38"/>
        <v>0</v>
      </c>
      <c r="CE43" s="67" t="str">
        <f t="shared" si="86"/>
        <v>-</v>
      </c>
      <c r="CF43" s="77">
        <f t="shared" si="87"/>
        <v>0</v>
      </c>
      <c r="CG43" s="78">
        <f t="shared" si="88"/>
        <v>0</v>
      </c>
    </row>
    <row r="44" spans="1:85" ht="24" customHeight="1" x14ac:dyDescent="0.2">
      <c r="A44" s="70">
        <f t="shared" si="40"/>
        <v>26</v>
      </c>
      <c r="B44" s="23"/>
      <c r="C44" s="12"/>
      <c r="D44" s="187"/>
      <c r="E44" s="229">
        <f t="shared" si="41"/>
        <v>0</v>
      </c>
      <c r="F44" s="207">
        <f t="shared" si="42"/>
        <v>0</v>
      </c>
      <c r="G44" s="204"/>
      <c r="H44" s="70">
        <f t="shared" si="43"/>
        <v>26</v>
      </c>
      <c r="I44" s="23"/>
      <c r="J44" s="13"/>
      <c r="K44" s="187"/>
      <c r="L44" s="184">
        <f t="shared" si="0"/>
        <v>0</v>
      </c>
      <c r="M44" s="56">
        <f t="shared" si="44"/>
        <v>0</v>
      </c>
      <c r="N44" s="14"/>
      <c r="O44" s="57">
        <f t="shared" si="1"/>
        <v>0</v>
      </c>
      <c r="P44" s="58">
        <f t="shared" si="61"/>
        <v>0</v>
      </c>
      <c r="Q44" s="14"/>
      <c r="R44" s="57">
        <f t="shared" si="2"/>
        <v>0</v>
      </c>
      <c r="S44" s="58">
        <f t="shared" si="62"/>
        <v>0</v>
      </c>
      <c r="T44" s="173"/>
      <c r="U44" s="71">
        <f t="shared" si="3"/>
        <v>0</v>
      </c>
      <c r="V44" s="72" t="str">
        <f t="shared" si="46"/>
        <v>-</v>
      </c>
      <c r="W44" s="15"/>
      <c r="X44" s="57">
        <f t="shared" si="4"/>
        <v>0</v>
      </c>
      <c r="Y44" s="58">
        <f t="shared" si="63"/>
        <v>0</v>
      </c>
      <c r="Z44" s="173"/>
      <c r="AA44" s="71">
        <f t="shared" si="5"/>
        <v>0</v>
      </c>
      <c r="AB44" s="73" t="str">
        <f t="shared" si="6"/>
        <v>-</v>
      </c>
      <c r="AC44" s="25" t="str">
        <f t="shared" si="7"/>
        <v/>
      </c>
      <c r="AD44" s="57">
        <f t="shared" si="8"/>
        <v>0</v>
      </c>
      <c r="AE44" s="58">
        <f t="shared" si="64"/>
        <v>0</v>
      </c>
      <c r="AF44" s="173"/>
      <c r="AG44" s="71">
        <f t="shared" si="9"/>
        <v>0</v>
      </c>
      <c r="AH44" s="74" t="str">
        <f t="shared" si="47"/>
        <v>-</v>
      </c>
      <c r="AI44" s="62" t="str">
        <f t="shared" si="30"/>
        <v/>
      </c>
      <c r="AR44" s="27"/>
      <c r="AS44" s="217">
        <f t="shared" si="10"/>
        <v>0</v>
      </c>
      <c r="AT44" s="220"/>
      <c r="AV44" s="75">
        <f t="shared" si="48"/>
        <v>0</v>
      </c>
      <c r="AW44" s="67">
        <f t="shared" si="31"/>
        <v>7.51</v>
      </c>
      <c r="AX44" s="67" t="str">
        <f t="shared" si="65"/>
        <v>-</v>
      </c>
      <c r="AY44" s="67" t="str">
        <f t="shared" si="89"/>
        <v>-</v>
      </c>
      <c r="AZ44" s="67" t="str">
        <f t="shared" si="67"/>
        <v>-</v>
      </c>
      <c r="BA44" s="67" t="str">
        <f t="shared" si="68"/>
        <v>-</v>
      </c>
      <c r="BB44" s="175" t="str">
        <f t="shared" si="49"/>
        <v>-</v>
      </c>
      <c r="BC44" s="76" t="str">
        <f t="shared" si="69"/>
        <v>-</v>
      </c>
      <c r="BD44" s="67">
        <f t="shared" si="51"/>
        <v>0</v>
      </c>
      <c r="BE44" s="67" t="str">
        <f t="shared" si="70"/>
        <v>-</v>
      </c>
      <c r="BF44" s="77">
        <f t="shared" si="71"/>
        <v>0</v>
      </c>
      <c r="BG44" s="78">
        <f t="shared" si="72"/>
        <v>0</v>
      </c>
      <c r="BI44" s="75">
        <f t="shared" si="73"/>
        <v>0</v>
      </c>
      <c r="BJ44" s="67">
        <f t="shared" si="52"/>
        <v>7.51</v>
      </c>
      <c r="BK44" s="67" t="str">
        <f t="shared" si="74"/>
        <v>-</v>
      </c>
      <c r="BL44" s="67" t="str">
        <f t="shared" si="90"/>
        <v>-</v>
      </c>
      <c r="BM44" s="67" t="str">
        <f t="shared" si="75"/>
        <v>-</v>
      </c>
      <c r="BN44" s="67" t="str">
        <f t="shared" si="76"/>
        <v>-</v>
      </c>
      <c r="BO44" s="175" t="str">
        <f t="shared" si="54"/>
        <v>-</v>
      </c>
      <c r="BP44" s="76" t="str">
        <f t="shared" si="77"/>
        <v>-</v>
      </c>
      <c r="BQ44" s="67">
        <f t="shared" si="36"/>
        <v>0</v>
      </c>
      <c r="BR44" s="67" t="str">
        <f t="shared" si="78"/>
        <v>-</v>
      </c>
      <c r="BS44" s="77">
        <f t="shared" si="79"/>
        <v>0</v>
      </c>
      <c r="BT44" s="78">
        <f t="shared" si="80"/>
        <v>0</v>
      </c>
      <c r="BV44" s="75">
        <f t="shared" si="81"/>
        <v>0</v>
      </c>
      <c r="BW44" s="67">
        <f t="shared" si="56"/>
        <v>7.51</v>
      </c>
      <c r="BX44" s="67" t="str">
        <f t="shared" si="82"/>
        <v>-</v>
      </c>
      <c r="BY44" s="67" t="str">
        <f t="shared" si="91"/>
        <v>-</v>
      </c>
      <c r="BZ44" s="67" t="str">
        <f t="shared" si="83"/>
        <v>-</v>
      </c>
      <c r="CA44" s="67" t="str">
        <f t="shared" si="84"/>
        <v>-</v>
      </c>
      <c r="CB44" s="175" t="str">
        <f t="shared" si="57"/>
        <v>-</v>
      </c>
      <c r="CC44" s="76" t="str">
        <f t="shared" si="85"/>
        <v>-</v>
      </c>
      <c r="CD44" s="67">
        <f t="shared" si="38"/>
        <v>0</v>
      </c>
      <c r="CE44" s="67" t="str">
        <f t="shared" si="86"/>
        <v>-</v>
      </c>
      <c r="CF44" s="77">
        <f t="shared" si="87"/>
        <v>0</v>
      </c>
      <c r="CG44" s="78">
        <f t="shared" si="88"/>
        <v>0</v>
      </c>
    </row>
    <row r="45" spans="1:85" ht="24" customHeight="1" x14ac:dyDescent="0.2">
      <c r="A45" s="70">
        <f t="shared" si="40"/>
        <v>27</v>
      </c>
      <c r="B45" s="23"/>
      <c r="C45" s="12"/>
      <c r="D45" s="187"/>
      <c r="E45" s="229">
        <f t="shared" si="41"/>
        <v>0</v>
      </c>
      <c r="F45" s="207">
        <f t="shared" si="42"/>
        <v>0</v>
      </c>
      <c r="G45" s="204"/>
      <c r="H45" s="70">
        <f t="shared" si="43"/>
        <v>27</v>
      </c>
      <c r="I45" s="23"/>
      <c r="J45" s="13"/>
      <c r="K45" s="187"/>
      <c r="L45" s="184">
        <f t="shared" si="0"/>
        <v>0</v>
      </c>
      <c r="M45" s="56">
        <f t="shared" si="44"/>
        <v>0</v>
      </c>
      <c r="N45" s="14"/>
      <c r="O45" s="57">
        <f t="shared" si="1"/>
        <v>0</v>
      </c>
      <c r="P45" s="58">
        <f t="shared" si="61"/>
        <v>0</v>
      </c>
      <c r="Q45" s="14"/>
      <c r="R45" s="57">
        <f t="shared" si="2"/>
        <v>0</v>
      </c>
      <c r="S45" s="58">
        <f t="shared" si="62"/>
        <v>0</v>
      </c>
      <c r="T45" s="173"/>
      <c r="U45" s="71">
        <f t="shared" si="3"/>
        <v>0</v>
      </c>
      <c r="V45" s="72" t="str">
        <f t="shared" si="46"/>
        <v>-</v>
      </c>
      <c r="W45" s="15"/>
      <c r="X45" s="57">
        <f t="shared" si="4"/>
        <v>0</v>
      </c>
      <c r="Y45" s="58">
        <f t="shared" si="63"/>
        <v>0</v>
      </c>
      <c r="Z45" s="173"/>
      <c r="AA45" s="71">
        <f t="shared" si="5"/>
        <v>0</v>
      </c>
      <c r="AB45" s="73" t="str">
        <f t="shared" si="6"/>
        <v>-</v>
      </c>
      <c r="AC45" s="25" t="str">
        <f t="shared" si="7"/>
        <v/>
      </c>
      <c r="AD45" s="57">
        <f t="shared" si="8"/>
        <v>0</v>
      </c>
      <c r="AE45" s="58">
        <f t="shared" si="64"/>
        <v>0</v>
      </c>
      <c r="AF45" s="173"/>
      <c r="AG45" s="71">
        <f t="shared" si="9"/>
        <v>0</v>
      </c>
      <c r="AH45" s="74" t="str">
        <f t="shared" si="47"/>
        <v>-</v>
      </c>
      <c r="AI45" s="62" t="str">
        <f t="shared" si="30"/>
        <v/>
      </c>
      <c r="AR45" s="27"/>
      <c r="AS45" s="217">
        <f t="shared" si="10"/>
        <v>0</v>
      </c>
      <c r="AT45" s="220"/>
      <c r="AV45" s="75">
        <f t="shared" si="48"/>
        <v>0</v>
      </c>
      <c r="AW45" s="67">
        <f t="shared" si="31"/>
        <v>7.51</v>
      </c>
      <c r="AX45" s="67" t="str">
        <f t="shared" si="65"/>
        <v>-</v>
      </c>
      <c r="AY45" s="67" t="str">
        <f t="shared" si="89"/>
        <v>-</v>
      </c>
      <c r="AZ45" s="67" t="str">
        <f t="shared" si="67"/>
        <v>-</v>
      </c>
      <c r="BA45" s="67" t="str">
        <f t="shared" si="68"/>
        <v>-</v>
      </c>
      <c r="BB45" s="175" t="str">
        <f t="shared" si="49"/>
        <v>-</v>
      </c>
      <c r="BC45" s="76" t="str">
        <f t="shared" si="69"/>
        <v>-</v>
      </c>
      <c r="BD45" s="67">
        <f t="shared" si="51"/>
        <v>0</v>
      </c>
      <c r="BE45" s="67" t="str">
        <f t="shared" si="70"/>
        <v>-</v>
      </c>
      <c r="BF45" s="77">
        <f t="shared" si="71"/>
        <v>0</v>
      </c>
      <c r="BG45" s="78">
        <f t="shared" si="72"/>
        <v>0</v>
      </c>
      <c r="BI45" s="75">
        <f t="shared" si="73"/>
        <v>0</v>
      </c>
      <c r="BJ45" s="67">
        <f t="shared" si="52"/>
        <v>7.51</v>
      </c>
      <c r="BK45" s="67" t="str">
        <f t="shared" si="74"/>
        <v>-</v>
      </c>
      <c r="BL45" s="67" t="str">
        <f t="shared" si="90"/>
        <v>-</v>
      </c>
      <c r="BM45" s="67" t="str">
        <f t="shared" si="75"/>
        <v>-</v>
      </c>
      <c r="BN45" s="67" t="str">
        <f t="shared" si="76"/>
        <v>-</v>
      </c>
      <c r="BO45" s="175" t="str">
        <f t="shared" si="54"/>
        <v>-</v>
      </c>
      <c r="BP45" s="76" t="str">
        <f t="shared" si="77"/>
        <v>-</v>
      </c>
      <c r="BQ45" s="67">
        <f t="shared" si="36"/>
        <v>0</v>
      </c>
      <c r="BR45" s="67" t="str">
        <f t="shared" si="78"/>
        <v>-</v>
      </c>
      <c r="BS45" s="77">
        <f t="shared" si="79"/>
        <v>0</v>
      </c>
      <c r="BT45" s="78">
        <f t="shared" si="80"/>
        <v>0</v>
      </c>
      <c r="BV45" s="75">
        <f t="shared" si="81"/>
        <v>0</v>
      </c>
      <c r="BW45" s="67">
        <f t="shared" si="56"/>
        <v>7.51</v>
      </c>
      <c r="BX45" s="67" t="str">
        <f t="shared" si="82"/>
        <v>-</v>
      </c>
      <c r="BY45" s="67" t="str">
        <f t="shared" si="91"/>
        <v>-</v>
      </c>
      <c r="BZ45" s="67" t="str">
        <f t="shared" si="83"/>
        <v>-</v>
      </c>
      <c r="CA45" s="67" t="str">
        <f t="shared" si="84"/>
        <v>-</v>
      </c>
      <c r="CB45" s="175" t="str">
        <f t="shared" si="57"/>
        <v>-</v>
      </c>
      <c r="CC45" s="76" t="str">
        <f t="shared" si="85"/>
        <v>-</v>
      </c>
      <c r="CD45" s="67">
        <f t="shared" si="38"/>
        <v>0</v>
      </c>
      <c r="CE45" s="67" t="str">
        <f t="shared" si="86"/>
        <v>-</v>
      </c>
      <c r="CF45" s="77">
        <f t="shared" si="87"/>
        <v>0</v>
      </c>
      <c r="CG45" s="78">
        <f t="shared" si="88"/>
        <v>0</v>
      </c>
    </row>
    <row r="46" spans="1:85" ht="24" customHeight="1" x14ac:dyDescent="0.2">
      <c r="A46" s="70">
        <f t="shared" si="40"/>
        <v>28</v>
      </c>
      <c r="B46" s="23"/>
      <c r="C46" s="12"/>
      <c r="D46" s="187"/>
      <c r="E46" s="229">
        <f t="shared" si="41"/>
        <v>0</v>
      </c>
      <c r="F46" s="207">
        <f t="shared" si="42"/>
        <v>0</v>
      </c>
      <c r="G46" s="204"/>
      <c r="H46" s="70">
        <f t="shared" si="43"/>
        <v>28</v>
      </c>
      <c r="I46" s="23"/>
      <c r="J46" s="13"/>
      <c r="K46" s="187"/>
      <c r="L46" s="184">
        <f t="shared" si="0"/>
        <v>0</v>
      </c>
      <c r="M46" s="56">
        <f t="shared" si="44"/>
        <v>0</v>
      </c>
      <c r="N46" s="14"/>
      <c r="O46" s="57">
        <f t="shared" si="1"/>
        <v>0</v>
      </c>
      <c r="P46" s="58">
        <f t="shared" si="61"/>
        <v>0</v>
      </c>
      <c r="Q46" s="14"/>
      <c r="R46" s="57">
        <f t="shared" si="2"/>
        <v>0</v>
      </c>
      <c r="S46" s="58">
        <f t="shared" si="62"/>
        <v>0</v>
      </c>
      <c r="T46" s="173"/>
      <c r="U46" s="71">
        <f t="shared" si="3"/>
        <v>0</v>
      </c>
      <c r="V46" s="72" t="str">
        <f t="shared" si="46"/>
        <v>-</v>
      </c>
      <c r="W46" s="15"/>
      <c r="X46" s="57">
        <f t="shared" si="4"/>
        <v>0</v>
      </c>
      <c r="Y46" s="58">
        <f t="shared" si="63"/>
        <v>0</v>
      </c>
      <c r="Z46" s="173"/>
      <c r="AA46" s="71">
        <f t="shared" si="5"/>
        <v>0</v>
      </c>
      <c r="AB46" s="73" t="str">
        <f t="shared" si="6"/>
        <v>-</v>
      </c>
      <c r="AC46" s="25" t="str">
        <f t="shared" si="7"/>
        <v/>
      </c>
      <c r="AD46" s="57">
        <f t="shared" si="8"/>
        <v>0</v>
      </c>
      <c r="AE46" s="58">
        <f t="shared" si="64"/>
        <v>0</v>
      </c>
      <c r="AF46" s="173"/>
      <c r="AG46" s="71">
        <f t="shared" si="9"/>
        <v>0</v>
      </c>
      <c r="AH46" s="74" t="str">
        <f t="shared" si="47"/>
        <v>-</v>
      </c>
      <c r="AI46" s="62" t="str">
        <f t="shared" si="30"/>
        <v/>
      </c>
      <c r="AR46" s="27"/>
      <c r="AS46" s="217">
        <f t="shared" si="10"/>
        <v>0</v>
      </c>
      <c r="AT46" s="220"/>
      <c r="AV46" s="75">
        <f t="shared" si="48"/>
        <v>0</v>
      </c>
      <c r="AW46" s="67">
        <f t="shared" si="31"/>
        <v>7.51</v>
      </c>
      <c r="AX46" s="67" t="str">
        <f t="shared" si="65"/>
        <v>-</v>
      </c>
      <c r="AY46" s="67" t="str">
        <f t="shared" si="89"/>
        <v>-</v>
      </c>
      <c r="AZ46" s="67" t="str">
        <f t="shared" si="67"/>
        <v>-</v>
      </c>
      <c r="BA46" s="67" t="str">
        <f t="shared" si="68"/>
        <v>-</v>
      </c>
      <c r="BB46" s="175" t="str">
        <f t="shared" si="49"/>
        <v>-</v>
      </c>
      <c r="BC46" s="76" t="str">
        <f t="shared" si="69"/>
        <v>-</v>
      </c>
      <c r="BD46" s="67">
        <f t="shared" si="51"/>
        <v>0</v>
      </c>
      <c r="BE46" s="67" t="str">
        <f t="shared" si="70"/>
        <v>-</v>
      </c>
      <c r="BF46" s="77">
        <f t="shared" si="71"/>
        <v>0</v>
      </c>
      <c r="BG46" s="78">
        <f t="shared" si="72"/>
        <v>0</v>
      </c>
      <c r="BI46" s="75">
        <f t="shared" si="73"/>
        <v>0</v>
      </c>
      <c r="BJ46" s="67">
        <f t="shared" si="52"/>
        <v>7.51</v>
      </c>
      <c r="BK46" s="67" t="str">
        <f t="shared" si="74"/>
        <v>-</v>
      </c>
      <c r="BL46" s="67" t="str">
        <f t="shared" si="90"/>
        <v>-</v>
      </c>
      <c r="BM46" s="67" t="str">
        <f t="shared" si="75"/>
        <v>-</v>
      </c>
      <c r="BN46" s="67" t="str">
        <f t="shared" si="76"/>
        <v>-</v>
      </c>
      <c r="BO46" s="175" t="str">
        <f t="shared" si="54"/>
        <v>-</v>
      </c>
      <c r="BP46" s="76" t="str">
        <f t="shared" si="77"/>
        <v>-</v>
      </c>
      <c r="BQ46" s="67">
        <f t="shared" si="36"/>
        <v>0</v>
      </c>
      <c r="BR46" s="67" t="str">
        <f t="shared" si="78"/>
        <v>-</v>
      </c>
      <c r="BS46" s="77">
        <f t="shared" si="79"/>
        <v>0</v>
      </c>
      <c r="BT46" s="78">
        <f t="shared" si="80"/>
        <v>0</v>
      </c>
      <c r="BV46" s="75">
        <f t="shared" si="81"/>
        <v>0</v>
      </c>
      <c r="BW46" s="67">
        <f t="shared" si="56"/>
        <v>7.51</v>
      </c>
      <c r="BX46" s="67" t="str">
        <f t="shared" si="82"/>
        <v>-</v>
      </c>
      <c r="BY46" s="67" t="str">
        <f t="shared" si="91"/>
        <v>-</v>
      </c>
      <c r="BZ46" s="67" t="str">
        <f t="shared" si="83"/>
        <v>-</v>
      </c>
      <c r="CA46" s="67" t="str">
        <f t="shared" si="84"/>
        <v>-</v>
      </c>
      <c r="CB46" s="175" t="str">
        <f t="shared" si="57"/>
        <v>-</v>
      </c>
      <c r="CC46" s="76" t="str">
        <f t="shared" si="85"/>
        <v>-</v>
      </c>
      <c r="CD46" s="67">
        <f t="shared" si="38"/>
        <v>0</v>
      </c>
      <c r="CE46" s="67" t="str">
        <f t="shared" si="86"/>
        <v>-</v>
      </c>
      <c r="CF46" s="77">
        <f t="shared" si="87"/>
        <v>0</v>
      </c>
      <c r="CG46" s="78">
        <f t="shared" si="88"/>
        <v>0</v>
      </c>
    </row>
    <row r="47" spans="1:85" ht="24" customHeight="1" x14ac:dyDescent="0.2">
      <c r="A47" s="70">
        <f t="shared" si="40"/>
        <v>29</v>
      </c>
      <c r="B47" s="23"/>
      <c r="C47" s="16"/>
      <c r="D47" s="187"/>
      <c r="E47" s="229">
        <f t="shared" si="41"/>
        <v>0</v>
      </c>
      <c r="F47" s="207">
        <f t="shared" si="42"/>
        <v>0</v>
      </c>
      <c r="G47" s="204"/>
      <c r="H47" s="70">
        <f t="shared" si="43"/>
        <v>29</v>
      </c>
      <c r="I47" s="23"/>
      <c r="J47" s="13"/>
      <c r="K47" s="187"/>
      <c r="L47" s="184">
        <f t="shared" si="0"/>
        <v>0</v>
      </c>
      <c r="M47" s="56">
        <f t="shared" si="44"/>
        <v>0</v>
      </c>
      <c r="N47" s="14"/>
      <c r="O47" s="57">
        <f t="shared" si="1"/>
        <v>0</v>
      </c>
      <c r="P47" s="58">
        <f t="shared" si="61"/>
        <v>0</v>
      </c>
      <c r="Q47" s="14"/>
      <c r="R47" s="57">
        <f t="shared" si="2"/>
        <v>0</v>
      </c>
      <c r="S47" s="58">
        <f t="shared" si="62"/>
        <v>0</v>
      </c>
      <c r="T47" s="173"/>
      <c r="U47" s="71">
        <f t="shared" si="3"/>
        <v>0</v>
      </c>
      <c r="V47" s="72" t="str">
        <f t="shared" si="46"/>
        <v>-</v>
      </c>
      <c r="W47" s="15"/>
      <c r="X47" s="57">
        <f t="shared" si="4"/>
        <v>0</v>
      </c>
      <c r="Y47" s="58">
        <f t="shared" si="63"/>
        <v>0</v>
      </c>
      <c r="Z47" s="173"/>
      <c r="AA47" s="71">
        <f t="shared" si="5"/>
        <v>0</v>
      </c>
      <c r="AB47" s="73" t="str">
        <f t="shared" si="6"/>
        <v>-</v>
      </c>
      <c r="AC47" s="25" t="str">
        <f t="shared" si="7"/>
        <v/>
      </c>
      <c r="AD47" s="57">
        <f t="shared" si="8"/>
        <v>0</v>
      </c>
      <c r="AE47" s="58">
        <f t="shared" si="64"/>
        <v>0</v>
      </c>
      <c r="AF47" s="173"/>
      <c r="AG47" s="71">
        <f t="shared" si="9"/>
        <v>0</v>
      </c>
      <c r="AH47" s="74" t="str">
        <f t="shared" si="47"/>
        <v>-</v>
      </c>
      <c r="AI47" s="62" t="str">
        <f t="shared" si="30"/>
        <v/>
      </c>
      <c r="AR47" s="27"/>
      <c r="AS47" s="217">
        <f t="shared" si="10"/>
        <v>0</v>
      </c>
      <c r="AT47" s="220"/>
      <c r="AV47" s="75">
        <f t="shared" si="48"/>
        <v>0</v>
      </c>
      <c r="AW47" s="67">
        <f t="shared" si="31"/>
        <v>7.51</v>
      </c>
      <c r="AX47" s="67" t="str">
        <f t="shared" si="65"/>
        <v>-</v>
      </c>
      <c r="AY47" s="67" t="str">
        <f t="shared" si="89"/>
        <v>-</v>
      </c>
      <c r="AZ47" s="67" t="str">
        <f t="shared" si="67"/>
        <v>-</v>
      </c>
      <c r="BA47" s="192" t="str">
        <f t="shared" si="68"/>
        <v>-</v>
      </c>
      <c r="BB47" s="175" t="str">
        <f t="shared" si="49"/>
        <v>-</v>
      </c>
      <c r="BC47" s="76" t="str">
        <f t="shared" si="69"/>
        <v>-</v>
      </c>
      <c r="BD47" s="67">
        <f t="shared" si="51"/>
        <v>0</v>
      </c>
      <c r="BE47" s="67" t="str">
        <f t="shared" si="70"/>
        <v>-</v>
      </c>
      <c r="BF47" s="77">
        <f t="shared" si="71"/>
        <v>0</v>
      </c>
      <c r="BG47" s="78">
        <f t="shared" si="72"/>
        <v>0</v>
      </c>
      <c r="BI47" s="75">
        <f t="shared" si="73"/>
        <v>0</v>
      </c>
      <c r="BJ47" s="67">
        <f t="shared" si="52"/>
        <v>7.51</v>
      </c>
      <c r="BK47" s="67" t="str">
        <f t="shared" si="74"/>
        <v>-</v>
      </c>
      <c r="BL47" s="67" t="str">
        <f t="shared" si="90"/>
        <v>-</v>
      </c>
      <c r="BM47" s="67" t="str">
        <f t="shared" si="75"/>
        <v>-</v>
      </c>
      <c r="BN47" s="192" t="str">
        <f t="shared" si="76"/>
        <v>-</v>
      </c>
      <c r="BO47" s="175" t="str">
        <f t="shared" si="54"/>
        <v>-</v>
      </c>
      <c r="BP47" s="76" t="str">
        <f t="shared" si="77"/>
        <v>-</v>
      </c>
      <c r="BQ47" s="67">
        <f t="shared" si="36"/>
        <v>0</v>
      </c>
      <c r="BR47" s="67" t="str">
        <f t="shared" si="78"/>
        <v>-</v>
      </c>
      <c r="BS47" s="77">
        <f t="shared" si="79"/>
        <v>0</v>
      </c>
      <c r="BT47" s="78">
        <f t="shared" si="80"/>
        <v>0</v>
      </c>
      <c r="BV47" s="75">
        <f t="shared" si="81"/>
        <v>0</v>
      </c>
      <c r="BW47" s="67">
        <f t="shared" si="56"/>
        <v>7.51</v>
      </c>
      <c r="BX47" s="67" t="str">
        <f t="shared" si="82"/>
        <v>-</v>
      </c>
      <c r="BY47" s="67" t="str">
        <f t="shared" si="91"/>
        <v>-</v>
      </c>
      <c r="BZ47" s="67" t="str">
        <f t="shared" si="83"/>
        <v>-</v>
      </c>
      <c r="CA47" s="192" t="str">
        <f t="shared" si="84"/>
        <v>-</v>
      </c>
      <c r="CB47" s="175" t="str">
        <f t="shared" si="57"/>
        <v>-</v>
      </c>
      <c r="CC47" s="76" t="str">
        <f t="shared" si="85"/>
        <v>-</v>
      </c>
      <c r="CD47" s="67">
        <f t="shared" si="38"/>
        <v>0</v>
      </c>
      <c r="CE47" s="67" t="str">
        <f t="shared" si="86"/>
        <v>-</v>
      </c>
      <c r="CF47" s="77">
        <f t="shared" si="87"/>
        <v>0</v>
      </c>
      <c r="CG47" s="78">
        <f t="shared" si="88"/>
        <v>0</v>
      </c>
    </row>
    <row r="48" spans="1:85" ht="24" customHeight="1" x14ac:dyDescent="0.2">
      <c r="A48" s="70">
        <f t="shared" si="40"/>
        <v>30</v>
      </c>
      <c r="B48" s="23"/>
      <c r="C48" s="12"/>
      <c r="D48" s="187"/>
      <c r="E48" s="229">
        <f t="shared" si="41"/>
        <v>0</v>
      </c>
      <c r="F48" s="207">
        <f t="shared" si="42"/>
        <v>0</v>
      </c>
      <c r="G48" s="204"/>
      <c r="H48" s="70">
        <f t="shared" si="43"/>
        <v>30</v>
      </c>
      <c r="I48" s="23"/>
      <c r="J48" s="13"/>
      <c r="K48" s="187"/>
      <c r="L48" s="184">
        <f t="shared" si="0"/>
        <v>0</v>
      </c>
      <c r="M48" s="56">
        <f t="shared" si="44"/>
        <v>0</v>
      </c>
      <c r="N48" s="14"/>
      <c r="O48" s="57">
        <f t="shared" si="1"/>
        <v>0</v>
      </c>
      <c r="P48" s="58">
        <f t="shared" ref="P48:P57" si="92">IF(O48&gt;0,ROUNDUP(M48*(1-O48),2),M48)</f>
        <v>0</v>
      </c>
      <c r="Q48" s="14"/>
      <c r="R48" s="57">
        <f t="shared" si="2"/>
        <v>0</v>
      </c>
      <c r="S48" s="58">
        <f t="shared" ref="S48:S57" si="93">IF(R48&gt;0,ROUNDUP(P48*(1-R48),2),P48)</f>
        <v>0</v>
      </c>
      <c r="T48" s="173"/>
      <c r="U48" s="71">
        <f t="shared" si="3"/>
        <v>0</v>
      </c>
      <c r="V48" s="72" t="str">
        <f t="shared" si="46"/>
        <v>-</v>
      </c>
      <c r="W48" s="15"/>
      <c r="X48" s="57">
        <f t="shared" si="4"/>
        <v>0</v>
      </c>
      <c r="Y48" s="58">
        <f t="shared" ref="Y48:Y57" si="94">IF(X48&gt;0,ROUNDUP(S48*(1-X48),2),S48)</f>
        <v>0</v>
      </c>
      <c r="Z48" s="173"/>
      <c r="AA48" s="71">
        <f t="shared" si="5"/>
        <v>0</v>
      </c>
      <c r="AB48" s="73" t="str">
        <f t="shared" si="6"/>
        <v>-</v>
      </c>
      <c r="AC48" s="25" t="str">
        <f t="shared" si="7"/>
        <v/>
      </c>
      <c r="AD48" s="57">
        <f t="shared" si="8"/>
        <v>0</v>
      </c>
      <c r="AE48" s="58">
        <f t="shared" ref="AE48:AE57" si="95">IF(AD48&gt;0,ROUNDUP(Y48*(1-AD48),2),Y48)</f>
        <v>0</v>
      </c>
      <c r="AF48" s="173"/>
      <c r="AG48" s="71">
        <f t="shared" si="9"/>
        <v>0</v>
      </c>
      <c r="AH48" s="74" t="str">
        <f t="shared" si="47"/>
        <v>-</v>
      </c>
      <c r="AI48" s="62" t="str">
        <f t="shared" si="30"/>
        <v/>
      </c>
      <c r="AR48" s="27"/>
      <c r="AS48" s="217">
        <f t="shared" si="10"/>
        <v>0</v>
      </c>
      <c r="AT48" s="220"/>
      <c r="AV48" s="75">
        <f t="shared" si="48"/>
        <v>0</v>
      </c>
      <c r="AW48" s="67">
        <f t="shared" si="31"/>
        <v>7.51</v>
      </c>
      <c r="AX48" s="67" t="str">
        <f t="shared" ref="AX48:AX57" si="96">IF(AV48=0,"-",1000/AV48-10)</f>
        <v>-</v>
      </c>
      <c r="AY48" s="67" t="str">
        <f t="shared" si="89"/>
        <v>-</v>
      </c>
      <c r="AZ48" s="67" t="str">
        <f t="shared" ref="AZ48:AZ57" si="97">IF(T48="","-",T48)</f>
        <v>-</v>
      </c>
      <c r="BA48" s="67" t="str">
        <f t="shared" ref="BA48:BA57" si="98">V48</f>
        <v>-</v>
      </c>
      <c r="BB48" s="175" t="str">
        <f t="shared" si="49"/>
        <v>-</v>
      </c>
      <c r="BC48" s="76" t="str">
        <f t="shared" ref="BC48:BC57" si="99">IF(BB48="","",IF(BB48="-","-",BA48*BB48))</f>
        <v>-</v>
      </c>
      <c r="BD48" s="67">
        <f t="shared" si="51"/>
        <v>0</v>
      </c>
      <c r="BE48" s="67" t="str">
        <f t="shared" ref="BE48:BE57" si="100">IF(AV48=0,"-",AY48-BD48)</f>
        <v>-</v>
      </c>
      <c r="BF48" s="77">
        <f t="shared" ref="BF48:BF57" si="101">IF(AV48=0,0,1000/(10+5*AW48+10*BE48-10*(BE48^2+1.25*BE48*AW48)^(1/2)))</f>
        <v>0</v>
      </c>
      <c r="BG48" s="78">
        <f t="shared" ref="BG48:BG57" si="102">BF48-AV48</f>
        <v>0</v>
      </c>
      <c r="BI48" s="75">
        <f t="shared" ref="BI48:BI57" si="103">BF48</f>
        <v>0</v>
      </c>
      <c r="BJ48" s="67">
        <f t="shared" si="52"/>
        <v>7.51</v>
      </c>
      <c r="BK48" s="67" t="str">
        <f t="shared" ref="BK48:BK57" si="104">IF(BI48=0,"-",1000/BI48-10)</f>
        <v>-</v>
      </c>
      <c r="BL48" s="67" t="str">
        <f t="shared" si="90"/>
        <v>-</v>
      </c>
      <c r="BM48" s="67" t="str">
        <f t="shared" ref="BM48:BM57" si="105">IF(Z48="","-",Z48)</f>
        <v>-</v>
      </c>
      <c r="BN48" s="67" t="str">
        <f t="shared" ref="BN48:BN57" si="106">AB48</f>
        <v>-</v>
      </c>
      <c r="BO48" s="175" t="str">
        <f t="shared" si="54"/>
        <v>-</v>
      </c>
      <c r="BP48" s="76" t="str">
        <f t="shared" ref="BP48:BP57" si="107">IF(BO48="","",IF(BO48="-","-",BN48*BO48))</f>
        <v>-</v>
      </c>
      <c r="BQ48" s="67">
        <f t="shared" si="36"/>
        <v>0</v>
      </c>
      <c r="BR48" s="67" t="str">
        <f t="shared" ref="BR48:BR57" si="108">IF(BI48=0,"-",BL48-BQ48)</f>
        <v>-</v>
      </c>
      <c r="BS48" s="77">
        <f t="shared" ref="BS48:BS57" si="109">IF(BI48=0,0,1000/(10+5*BJ48+10*BR48-10*(BR48^2+1.25*BR48*BJ48)^(1/2)))</f>
        <v>0</v>
      </c>
      <c r="BT48" s="78">
        <f t="shared" ref="BT48:BT57" si="110">BS48-BI48</f>
        <v>0</v>
      </c>
      <c r="BV48" s="75">
        <f t="shared" ref="BV48:BV57" si="111">BS48</f>
        <v>0</v>
      </c>
      <c r="BW48" s="67">
        <f t="shared" si="56"/>
        <v>7.51</v>
      </c>
      <c r="BX48" s="67" t="str">
        <f t="shared" ref="BX48:BX57" si="112">IF(BV48=0,"-",1000/BV48-10)</f>
        <v>-</v>
      </c>
      <c r="BY48" s="67" t="str">
        <f t="shared" si="91"/>
        <v>-</v>
      </c>
      <c r="BZ48" s="67" t="str">
        <f t="shared" ref="BZ48:BZ57" si="113">IF(AF48="","-",AF48)</f>
        <v>-</v>
      </c>
      <c r="CA48" s="67" t="str">
        <f t="shared" ref="CA48:CA57" si="114">AH48</f>
        <v>-</v>
      </c>
      <c r="CB48" s="175" t="str">
        <f t="shared" si="57"/>
        <v>-</v>
      </c>
      <c r="CC48" s="76" t="str">
        <f t="shared" ref="CC48:CC57" si="115">IF(CB48="","",IF(CB48="-","-",CA48*CB48))</f>
        <v>-</v>
      </c>
      <c r="CD48" s="67">
        <f t="shared" si="38"/>
        <v>0</v>
      </c>
      <c r="CE48" s="67" t="str">
        <f t="shared" ref="CE48:CE57" si="116">IF(BV48=0,"-",BY48-CD48)</f>
        <v>-</v>
      </c>
      <c r="CF48" s="77">
        <f t="shared" ref="CF48:CF57" si="117">IF(BV48=0,0,1000/(10+5*BW48+10*CE48-10*(CE48^2+1.25*CE48*BW48)^(1/2)))</f>
        <v>0</v>
      </c>
      <c r="CG48" s="78">
        <f t="shared" ref="CG48:CG57" si="118">CF48-BV48</f>
        <v>0</v>
      </c>
    </row>
    <row r="49" spans="1:85" ht="24" customHeight="1" x14ac:dyDescent="0.2">
      <c r="A49" s="70">
        <f t="shared" si="40"/>
        <v>31</v>
      </c>
      <c r="B49" s="23"/>
      <c r="C49" s="12"/>
      <c r="D49" s="187"/>
      <c r="E49" s="229">
        <f t="shared" si="41"/>
        <v>0</v>
      </c>
      <c r="F49" s="207">
        <f t="shared" si="42"/>
        <v>0</v>
      </c>
      <c r="G49" s="204"/>
      <c r="H49" s="70">
        <f t="shared" si="43"/>
        <v>31</v>
      </c>
      <c r="I49" s="23"/>
      <c r="J49" s="13"/>
      <c r="K49" s="187"/>
      <c r="L49" s="184">
        <f t="shared" si="0"/>
        <v>0</v>
      </c>
      <c r="M49" s="56">
        <f t="shared" si="44"/>
        <v>0</v>
      </c>
      <c r="N49" s="14"/>
      <c r="O49" s="57">
        <f t="shared" si="1"/>
        <v>0</v>
      </c>
      <c r="P49" s="58">
        <f t="shared" si="92"/>
        <v>0</v>
      </c>
      <c r="Q49" s="14"/>
      <c r="R49" s="57">
        <f t="shared" si="2"/>
        <v>0</v>
      </c>
      <c r="S49" s="58">
        <f t="shared" si="93"/>
        <v>0</v>
      </c>
      <c r="T49" s="173"/>
      <c r="U49" s="71">
        <f t="shared" si="3"/>
        <v>0</v>
      </c>
      <c r="V49" s="72" t="str">
        <f t="shared" si="46"/>
        <v>-</v>
      </c>
      <c r="W49" s="15"/>
      <c r="X49" s="57">
        <f t="shared" si="4"/>
        <v>0</v>
      </c>
      <c r="Y49" s="58">
        <f t="shared" si="94"/>
        <v>0</v>
      </c>
      <c r="Z49" s="173"/>
      <c r="AA49" s="71">
        <f t="shared" si="5"/>
        <v>0</v>
      </c>
      <c r="AB49" s="73" t="str">
        <f t="shared" si="6"/>
        <v>-</v>
      </c>
      <c r="AC49" s="25" t="str">
        <f t="shared" si="7"/>
        <v/>
      </c>
      <c r="AD49" s="57">
        <f t="shared" si="8"/>
        <v>0</v>
      </c>
      <c r="AE49" s="58">
        <f t="shared" si="95"/>
        <v>0</v>
      </c>
      <c r="AF49" s="173"/>
      <c r="AG49" s="71">
        <f t="shared" si="9"/>
        <v>0</v>
      </c>
      <c r="AH49" s="74" t="str">
        <f t="shared" si="47"/>
        <v>-</v>
      </c>
      <c r="AI49" s="62" t="str">
        <f t="shared" si="30"/>
        <v/>
      </c>
      <c r="AR49" s="27"/>
      <c r="AS49" s="217">
        <f t="shared" si="10"/>
        <v>0</v>
      </c>
      <c r="AT49" s="220"/>
      <c r="AV49" s="75">
        <f t="shared" si="48"/>
        <v>0</v>
      </c>
      <c r="AW49" s="67">
        <f t="shared" si="31"/>
        <v>7.51</v>
      </c>
      <c r="AX49" s="67" t="str">
        <f t="shared" si="96"/>
        <v>-</v>
      </c>
      <c r="AY49" s="67" t="str">
        <f t="shared" si="89"/>
        <v>-</v>
      </c>
      <c r="AZ49" s="67" t="str">
        <f t="shared" si="97"/>
        <v>-</v>
      </c>
      <c r="BA49" s="67" t="str">
        <f t="shared" si="98"/>
        <v>-</v>
      </c>
      <c r="BB49" s="175" t="str">
        <f t="shared" si="49"/>
        <v>-</v>
      </c>
      <c r="BC49" s="76" t="str">
        <f t="shared" si="99"/>
        <v>-</v>
      </c>
      <c r="BD49" s="67">
        <f t="shared" si="51"/>
        <v>0</v>
      </c>
      <c r="BE49" s="67" t="str">
        <f t="shared" si="100"/>
        <v>-</v>
      </c>
      <c r="BF49" s="77">
        <f t="shared" si="101"/>
        <v>0</v>
      </c>
      <c r="BG49" s="78">
        <f t="shared" si="102"/>
        <v>0</v>
      </c>
      <c r="BI49" s="75">
        <f t="shared" si="103"/>
        <v>0</v>
      </c>
      <c r="BJ49" s="67">
        <f t="shared" si="52"/>
        <v>7.51</v>
      </c>
      <c r="BK49" s="67" t="str">
        <f t="shared" si="104"/>
        <v>-</v>
      </c>
      <c r="BL49" s="67" t="str">
        <f t="shared" si="90"/>
        <v>-</v>
      </c>
      <c r="BM49" s="67" t="str">
        <f t="shared" si="105"/>
        <v>-</v>
      </c>
      <c r="BN49" s="67" t="str">
        <f t="shared" si="106"/>
        <v>-</v>
      </c>
      <c r="BO49" s="175" t="str">
        <f t="shared" si="54"/>
        <v>-</v>
      </c>
      <c r="BP49" s="76" t="str">
        <f t="shared" si="107"/>
        <v>-</v>
      </c>
      <c r="BQ49" s="67">
        <f t="shared" si="36"/>
        <v>0</v>
      </c>
      <c r="BR49" s="67" t="str">
        <f t="shared" si="108"/>
        <v>-</v>
      </c>
      <c r="BS49" s="77">
        <f t="shared" si="109"/>
        <v>0</v>
      </c>
      <c r="BT49" s="78">
        <f t="shared" si="110"/>
        <v>0</v>
      </c>
      <c r="BV49" s="75">
        <f t="shared" si="111"/>
        <v>0</v>
      </c>
      <c r="BW49" s="67">
        <f t="shared" si="56"/>
        <v>7.51</v>
      </c>
      <c r="BX49" s="67" t="str">
        <f t="shared" si="112"/>
        <v>-</v>
      </c>
      <c r="BY49" s="67" t="str">
        <f t="shared" si="91"/>
        <v>-</v>
      </c>
      <c r="BZ49" s="67" t="str">
        <f t="shared" si="113"/>
        <v>-</v>
      </c>
      <c r="CA49" s="67" t="str">
        <f t="shared" si="114"/>
        <v>-</v>
      </c>
      <c r="CB49" s="175" t="str">
        <f t="shared" si="57"/>
        <v>-</v>
      </c>
      <c r="CC49" s="76" t="str">
        <f t="shared" si="115"/>
        <v>-</v>
      </c>
      <c r="CD49" s="67">
        <f t="shared" si="38"/>
        <v>0</v>
      </c>
      <c r="CE49" s="67" t="str">
        <f t="shared" si="116"/>
        <v>-</v>
      </c>
      <c r="CF49" s="77">
        <f t="shared" si="117"/>
        <v>0</v>
      </c>
      <c r="CG49" s="78">
        <f t="shared" si="118"/>
        <v>0</v>
      </c>
    </row>
    <row r="50" spans="1:85" ht="24" customHeight="1" x14ac:dyDescent="0.2">
      <c r="A50" s="70">
        <f t="shared" si="40"/>
        <v>32</v>
      </c>
      <c r="B50" s="23"/>
      <c r="C50" s="12"/>
      <c r="D50" s="187"/>
      <c r="E50" s="229">
        <f t="shared" si="41"/>
        <v>0</v>
      </c>
      <c r="F50" s="207">
        <f t="shared" si="42"/>
        <v>0</v>
      </c>
      <c r="G50" s="204"/>
      <c r="H50" s="70">
        <f t="shared" si="43"/>
        <v>32</v>
      </c>
      <c r="I50" s="23"/>
      <c r="J50" s="13"/>
      <c r="K50" s="187"/>
      <c r="L50" s="184">
        <f t="shared" si="0"/>
        <v>0</v>
      </c>
      <c r="M50" s="56">
        <f t="shared" si="44"/>
        <v>0</v>
      </c>
      <c r="N50" s="14"/>
      <c r="O50" s="57">
        <f t="shared" si="1"/>
        <v>0</v>
      </c>
      <c r="P50" s="58">
        <f t="shared" si="92"/>
        <v>0</v>
      </c>
      <c r="Q50" s="14"/>
      <c r="R50" s="57">
        <f t="shared" si="2"/>
        <v>0</v>
      </c>
      <c r="S50" s="58">
        <f t="shared" si="93"/>
        <v>0</v>
      </c>
      <c r="T50" s="173"/>
      <c r="U50" s="71">
        <f t="shared" si="3"/>
        <v>0</v>
      </c>
      <c r="V50" s="72" t="str">
        <f t="shared" si="46"/>
        <v>-</v>
      </c>
      <c r="W50" s="15"/>
      <c r="X50" s="57">
        <f t="shared" si="4"/>
        <v>0</v>
      </c>
      <c r="Y50" s="58">
        <f t="shared" si="94"/>
        <v>0</v>
      </c>
      <c r="Z50" s="173"/>
      <c r="AA50" s="71">
        <f t="shared" si="5"/>
        <v>0</v>
      </c>
      <c r="AB50" s="73" t="str">
        <f t="shared" si="6"/>
        <v>-</v>
      </c>
      <c r="AC50" s="25" t="str">
        <f t="shared" si="7"/>
        <v/>
      </c>
      <c r="AD50" s="57">
        <f t="shared" si="8"/>
        <v>0</v>
      </c>
      <c r="AE50" s="58">
        <f t="shared" si="95"/>
        <v>0</v>
      </c>
      <c r="AF50" s="173"/>
      <c r="AG50" s="71">
        <f t="shared" si="9"/>
        <v>0</v>
      </c>
      <c r="AH50" s="74" t="str">
        <f t="shared" si="47"/>
        <v>-</v>
      </c>
      <c r="AI50" s="62" t="str">
        <f t="shared" si="30"/>
        <v/>
      </c>
      <c r="AR50" s="27"/>
      <c r="AS50" s="217">
        <f t="shared" si="10"/>
        <v>0</v>
      </c>
      <c r="AT50" s="220"/>
      <c r="AV50" s="75">
        <f t="shared" si="48"/>
        <v>0</v>
      </c>
      <c r="AW50" s="67">
        <f t="shared" si="31"/>
        <v>7.51</v>
      </c>
      <c r="AX50" s="67" t="str">
        <f t="shared" si="96"/>
        <v>-</v>
      </c>
      <c r="AY50" s="67" t="str">
        <f>IF(AV50=0,"-",(AW50-0.2*AX50)^2/(AW50+0.8*AX50))</f>
        <v>-</v>
      </c>
      <c r="AZ50" s="67" t="str">
        <f t="shared" si="97"/>
        <v>-</v>
      </c>
      <c r="BA50" s="67" t="str">
        <f t="shared" si="98"/>
        <v>-</v>
      </c>
      <c r="BB50" s="175" t="str">
        <f t="shared" si="49"/>
        <v>-</v>
      </c>
      <c r="BC50" s="76" t="str">
        <f t="shared" si="99"/>
        <v>-</v>
      </c>
      <c r="BD50" s="67">
        <f t="shared" si="51"/>
        <v>0</v>
      </c>
      <c r="BE50" s="67" t="str">
        <f t="shared" si="100"/>
        <v>-</v>
      </c>
      <c r="BF50" s="77">
        <f t="shared" si="101"/>
        <v>0</v>
      </c>
      <c r="BG50" s="78">
        <f t="shared" si="102"/>
        <v>0</v>
      </c>
      <c r="BI50" s="75">
        <f t="shared" si="103"/>
        <v>0</v>
      </c>
      <c r="BJ50" s="67">
        <f t="shared" si="52"/>
        <v>7.51</v>
      </c>
      <c r="BK50" s="67" t="str">
        <f t="shared" si="104"/>
        <v>-</v>
      </c>
      <c r="BL50" s="67" t="str">
        <f>IF(BI50=0,"-",(BJ50-0.2*BK50)^2/(BJ50+0.8*BK50))</f>
        <v>-</v>
      </c>
      <c r="BM50" s="67" t="str">
        <f t="shared" si="105"/>
        <v>-</v>
      </c>
      <c r="BN50" s="67" t="str">
        <f t="shared" si="106"/>
        <v>-</v>
      </c>
      <c r="BO50" s="175" t="str">
        <f t="shared" si="54"/>
        <v>-</v>
      </c>
      <c r="BP50" s="76" t="str">
        <f t="shared" si="107"/>
        <v>-</v>
      </c>
      <c r="BQ50" s="67">
        <f t="shared" si="36"/>
        <v>0</v>
      </c>
      <c r="BR50" s="67" t="str">
        <f t="shared" si="108"/>
        <v>-</v>
      </c>
      <c r="BS50" s="77">
        <f t="shared" si="109"/>
        <v>0</v>
      </c>
      <c r="BT50" s="78">
        <f t="shared" si="110"/>
        <v>0</v>
      </c>
      <c r="BV50" s="75">
        <f t="shared" si="111"/>
        <v>0</v>
      </c>
      <c r="BW50" s="67">
        <f t="shared" si="56"/>
        <v>7.51</v>
      </c>
      <c r="BX50" s="67" t="str">
        <f t="shared" si="112"/>
        <v>-</v>
      </c>
      <c r="BY50" s="67" t="str">
        <f>IF(BV50=0,"-",(BW50-0.2*BX50)^2/(BW50+0.8*BX50))</f>
        <v>-</v>
      </c>
      <c r="BZ50" s="67" t="str">
        <f t="shared" si="113"/>
        <v>-</v>
      </c>
      <c r="CA50" s="67" t="str">
        <f t="shared" si="114"/>
        <v>-</v>
      </c>
      <c r="CB50" s="175" t="str">
        <f t="shared" si="57"/>
        <v>-</v>
      </c>
      <c r="CC50" s="76" t="str">
        <f t="shared" si="115"/>
        <v>-</v>
      </c>
      <c r="CD50" s="67">
        <f t="shared" si="38"/>
        <v>0</v>
      </c>
      <c r="CE50" s="67" t="str">
        <f t="shared" si="116"/>
        <v>-</v>
      </c>
      <c r="CF50" s="77">
        <f t="shared" si="117"/>
        <v>0</v>
      </c>
      <c r="CG50" s="78">
        <f t="shared" si="118"/>
        <v>0</v>
      </c>
    </row>
    <row r="51" spans="1:85" ht="24" customHeight="1" x14ac:dyDescent="0.2">
      <c r="A51" s="70">
        <f t="shared" si="40"/>
        <v>33</v>
      </c>
      <c r="B51" s="23"/>
      <c r="C51" s="12"/>
      <c r="D51" s="187"/>
      <c r="E51" s="229">
        <f t="shared" si="41"/>
        <v>0</v>
      </c>
      <c r="F51" s="207">
        <f t="shared" si="42"/>
        <v>0</v>
      </c>
      <c r="G51" s="204"/>
      <c r="H51" s="70">
        <f t="shared" si="43"/>
        <v>33</v>
      </c>
      <c r="I51" s="23"/>
      <c r="J51" s="13"/>
      <c r="K51" s="187"/>
      <c r="L51" s="184">
        <f t="shared" si="0"/>
        <v>0</v>
      </c>
      <c r="M51" s="56">
        <f t="shared" si="44"/>
        <v>0</v>
      </c>
      <c r="N51" s="14"/>
      <c r="O51" s="57">
        <f t="shared" si="1"/>
        <v>0</v>
      </c>
      <c r="P51" s="58">
        <f t="shared" si="92"/>
        <v>0</v>
      </c>
      <c r="Q51" s="14"/>
      <c r="R51" s="57">
        <f t="shared" si="2"/>
        <v>0</v>
      </c>
      <c r="S51" s="58">
        <f t="shared" si="93"/>
        <v>0</v>
      </c>
      <c r="T51" s="173"/>
      <c r="U51" s="71">
        <f t="shared" si="3"/>
        <v>0</v>
      </c>
      <c r="V51" s="72" t="str">
        <f t="shared" si="46"/>
        <v>-</v>
      </c>
      <c r="W51" s="15"/>
      <c r="X51" s="57">
        <f t="shared" si="4"/>
        <v>0</v>
      </c>
      <c r="Y51" s="58">
        <f t="shared" si="94"/>
        <v>0</v>
      </c>
      <c r="Z51" s="173"/>
      <c r="AA51" s="71">
        <f t="shared" si="5"/>
        <v>0</v>
      </c>
      <c r="AB51" s="73" t="str">
        <f t="shared" si="6"/>
        <v>-</v>
      </c>
      <c r="AC51" s="25" t="str">
        <f t="shared" si="7"/>
        <v/>
      </c>
      <c r="AD51" s="57">
        <f t="shared" si="8"/>
        <v>0</v>
      </c>
      <c r="AE51" s="58">
        <f t="shared" si="95"/>
        <v>0</v>
      </c>
      <c r="AF51" s="173"/>
      <c r="AG51" s="71">
        <f t="shared" si="9"/>
        <v>0</v>
      </c>
      <c r="AH51" s="74" t="str">
        <f t="shared" si="47"/>
        <v>-</v>
      </c>
      <c r="AI51" s="62" t="str">
        <f t="shared" si="30"/>
        <v/>
      </c>
      <c r="AR51" s="27"/>
      <c r="AS51" s="217">
        <f t="shared" si="10"/>
        <v>0</v>
      </c>
      <c r="AT51" s="220"/>
      <c r="AV51" s="75">
        <f t="shared" si="48"/>
        <v>0</v>
      </c>
      <c r="AW51" s="67">
        <f t="shared" si="31"/>
        <v>7.51</v>
      </c>
      <c r="AX51" s="67" t="str">
        <f t="shared" si="96"/>
        <v>-</v>
      </c>
      <c r="AY51" s="67" t="str">
        <f t="shared" ref="AY51:AY57" si="119">IF(AV51=0,"-",(AW51-0.2*AX51)^2/(AW51+0.8*AX51))</f>
        <v>-</v>
      </c>
      <c r="AZ51" s="67" t="str">
        <f t="shared" si="97"/>
        <v>-</v>
      </c>
      <c r="BA51" s="67" t="str">
        <f t="shared" si="98"/>
        <v>-</v>
      </c>
      <c r="BB51" s="175" t="str">
        <f t="shared" si="49"/>
        <v>-</v>
      </c>
      <c r="BC51" s="76" t="str">
        <f t="shared" si="99"/>
        <v>-</v>
      </c>
      <c r="BD51" s="67">
        <f t="shared" si="51"/>
        <v>0</v>
      </c>
      <c r="BE51" s="67" t="str">
        <f t="shared" si="100"/>
        <v>-</v>
      </c>
      <c r="BF51" s="77">
        <f t="shared" si="101"/>
        <v>0</v>
      </c>
      <c r="BG51" s="78">
        <f t="shared" si="102"/>
        <v>0</v>
      </c>
      <c r="BI51" s="75">
        <f t="shared" si="103"/>
        <v>0</v>
      </c>
      <c r="BJ51" s="67">
        <f t="shared" si="52"/>
        <v>7.51</v>
      </c>
      <c r="BK51" s="67" t="str">
        <f t="shared" si="104"/>
        <v>-</v>
      </c>
      <c r="BL51" s="67" t="str">
        <f t="shared" ref="BL51:BL57" si="120">IF(BI51=0,"-",(BJ51-0.2*BK51)^2/(BJ51+0.8*BK51))</f>
        <v>-</v>
      </c>
      <c r="BM51" s="67" t="str">
        <f t="shared" si="105"/>
        <v>-</v>
      </c>
      <c r="BN51" s="67" t="str">
        <f t="shared" si="106"/>
        <v>-</v>
      </c>
      <c r="BO51" s="175" t="str">
        <f t="shared" si="54"/>
        <v>-</v>
      </c>
      <c r="BP51" s="76" t="str">
        <f t="shared" si="107"/>
        <v>-</v>
      </c>
      <c r="BQ51" s="67">
        <f t="shared" si="36"/>
        <v>0</v>
      </c>
      <c r="BR51" s="67" t="str">
        <f t="shared" si="108"/>
        <v>-</v>
      </c>
      <c r="BS51" s="77">
        <f t="shared" si="109"/>
        <v>0</v>
      </c>
      <c r="BT51" s="78">
        <f t="shared" si="110"/>
        <v>0</v>
      </c>
      <c r="BV51" s="75">
        <f t="shared" si="111"/>
        <v>0</v>
      </c>
      <c r="BW51" s="67">
        <f t="shared" si="56"/>
        <v>7.51</v>
      </c>
      <c r="BX51" s="67" t="str">
        <f t="shared" si="112"/>
        <v>-</v>
      </c>
      <c r="BY51" s="67" t="str">
        <f t="shared" ref="BY51:BY57" si="121">IF(BV51=0,"-",(BW51-0.2*BX51)^2/(BW51+0.8*BX51))</f>
        <v>-</v>
      </c>
      <c r="BZ51" s="67" t="str">
        <f t="shared" si="113"/>
        <v>-</v>
      </c>
      <c r="CA51" s="67" t="str">
        <f t="shared" si="114"/>
        <v>-</v>
      </c>
      <c r="CB51" s="175" t="str">
        <f t="shared" si="57"/>
        <v>-</v>
      </c>
      <c r="CC51" s="76" t="str">
        <f t="shared" si="115"/>
        <v>-</v>
      </c>
      <c r="CD51" s="67">
        <f t="shared" si="38"/>
        <v>0</v>
      </c>
      <c r="CE51" s="67" t="str">
        <f t="shared" si="116"/>
        <v>-</v>
      </c>
      <c r="CF51" s="77">
        <f t="shared" si="117"/>
        <v>0</v>
      </c>
      <c r="CG51" s="78">
        <f t="shared" si="118"/>
        <v>0</v>
      </c>
    </row>
    <row r="52" spans="1:85" ht="24" customHeight="1" x14ac:dyDescent="0.2">
      <c r="A52" s="70">
        <f t="shared" si="40"/>
        <v>34</v>
      </c>
      <c r="B52" s="23"/>
      <c r="C52" s="12"/>
      <c r="D52" s="187"/>
      <c r="E52" s="229">
        <f t="shared" si="41"/>
        <v>0</v>
      </c>
      <c r="F52" s="207">
        <f t="shared" si="42"/>
        <v>0</v>
      </c>
      <c r="G52" s="204"/>
      <c r="H52" s="70">
        <f t="shared" si="43"/>
        <v>34</v>
      </c>
      <c r="I52" s="23"/>
      <c r="J52" s="13"/>
      <c r="K52" s="187"/>
      <c r="L52" s="184">
        <f t="shared" si="0"/>
        <v>0</v>
      </c>
      <c r="M52" s="56">
        <f t="shared" si="44"/>
        <v>0</v>
      </c>
      <c r="N52" s="14"/>
      <c r="O52" s="57">
        <f t="shared" si="1"/>
        <v>0</v>
      </c>
      <c r="P52" s="58">
        <f t="shared" si="92"/>
        <v>0</v>
      </c>
      <c r="Q52" s="14"/>
      <c r="R52" s="57">
        <f t="shared" si="2"/>
        <v>0</v>
      </c>
      <c r="S52" s="58">
        <f t="shared" si="93"/>
        <v>0</v>
      </c>
      <c r="T52" s="173"/>
      <c r="U52" s="71">
        <f t="shared" si="3"/>
        <v>0</v>
      </c>
      <c r="V52" s="72" t="str">
        <f t="shared" si="46"/>
        <v>-</v>
      </c>
      <c r="W52" s="15"/>
      <c r="X52" s="57">
        <f t="shared" si="4"/>
        <v>0</v>
      </c>
      <c r="Y52" s="58">
        <f t="shared" si="94"/>
        <v>0</v>
      </c>
      <c r="Z52" s="173"/>
      <c r="AA52" s="71">
        <f t="shared" si="5"/>
        <v>0</v>
      </c>
      <c r="AB52" s="73" t="str">
        <f t="shared" si="6"/>
        <v>-</v>
      </c>
      <c r="AC52" s="25" t="str">
        <f t="shared" si="7"/>
        <v/>
      </c>
      <c r="AD52" s="57">
        <f t="shared" si="8"/>
        <v>0</v>
      </c>
      <c r="AE52" s="58">
        <f t="shared" si="95"/>
        <v>0</v>
      </c>
      <c r="AF52" s="173"/>
      <c r="AG52" s="71">
        <f t="shared" si="9"/>
        <v>0</v>
      </c>
      <c r="AH52" s="74" t="str">
        <f t="shared" si="47"/>
        <v>-</v>
      </c>
      <c r="AI52" s="62" t="str">
        <f t="shared" si="30"/>
        <v/>
      </c>
      <c r="AR52" s="27"/>
      <c r="AS52" s="217">
        <f t="shared" si="10"/>
        <v>0</v>
      </c>
      <c r="AT52" s="220"/>
      <c r="AV52" s="75">
        <f t="shared" si="48"/>
        <v>0</v>
      </c>
      <c r="AW52" s="67">
        <f t="shared" si="31"/>
        <v>7.51</v>
      </c>
      <c r="AX52" s="67" t="str">
        <f t="shared" si="96"/>
        <v>-</v>
      </c>
      <c r="AY52" s="67" t="str">
        <f t="shared" si="119"/>
        <v>-</v>
      </c>
      <c r="AZ52" s="67" t="str">
        <f t="shared" si="97"/>
        <v>-</v>
      </c>
      <c r="BA52" s="67" t="str">
        <f t="shared" si="98"/>
        <v>-</v>
      </c>
      <c r="BB52" s="175" t="str">
        <f t="shared" si="49"/>
        <v>-</v>
      </c>
      <c r="BC52" s="76" t="str">
        <f t="shared" si="99"/>
        <v>-</v>
      </c>
      <c r="BD52" s="67">
        <f t="shared" si="51"/>
        <v>0</v>
      </c>
      <c r="BE52" s="67" t="str">
        <f t="shared" si="100"/>
        <v>-</v>
      </c>
      <c r="BF52" s="77">
        <f t="shared" si="101"/>
        <v>0</v>
      </c>
      <c r="BG52" s="78">
        <f t="shared" si="102"/>
        <v>0</v>
      </c>
      <c r="BI52" s="75">
        <f t="shared" si="103"/>
        <v>0</v>
      </c>
      <c r="BJ52" s="67">
        <f t="shared" si="52"/>
        <v>7.51</v>
      </c>
      <c r="BK52" s="67" t="str">
        <f t="shared" si="104"/>
        <v>-</v>
      </c>
      <c r="BL52" s="67" t="str">
        <f t="shared" si="120"/>
        <v>-</v>
      </c>
      <c r="BM52" s="67" t="str">
        <f t="shared" si="105"/>
        <v>-</v>
      </c>
      <c r="BN52" s="67" t="str">
        <f t="shared" si="106"/>
        <v>-</v>
      </c>
      <c r="BO52" s="175" t="str">
        <f t="shared" si="54"/>
        <v>-</v>
      </c>
      <c r="BP52" s="76" t="str">
        <f t="shared" si="107"/>
        <v>-</v>
      </c>
      <c r="BQ52" s="67">
        <f t="shared" si="36"/>
        <v>0</v>
      </c>
      <c r="BR52" s="67" t="str">
        <f t="shared" si="108"/>
        <v>-</v>
      </c>
      <c r="BS52" s="77">
        <f t="shared" si="109"/>
        <v>0</v>
      </c>
      <c r="BT52" s="78">
        <f t="shared" si="110"/>
        <v>0</v>
      </c>
      <c r="BV52" s="75">
        <f t="shared" si="111"/>
        <v>0</v>
      </c>
      <c r="BW52" s="67">
        <f t="shared" si="56"/>
        <v>7.51</v>
      </c>
      <c r="BX52" s="67" t="str">
        <f t="shared" si="112"/>
        <v>-</v>
      </c>
      <c r="BY52" s="67" t="str">
        <f t="shared" si="121"/>
        <v>-</v>
      </c>
      <c r="BZ52" s="67" t="str">
        <f t="shared" si="113"/>
        <v>-</v>
      </c>
      <c r="CA52" s="67" t="str">
        <f t="shared" si="114"/>
        <v>-</v>
      </c>
      <c r="CB52" s="175" t="str">
        <f t="shared" si="57"/>
        <v>-</v>
      </c>
      <c r="CC52" s="76" t="str">
        <f t="shared" si="115"/>
        <v>-</v>
      </c>
      <c r="CD52" s="67">
        <f t="shared" si="38"/>
        <v>0</v>
      </c>
      <c r="CE52" s="67" t="str">
        <f t="shared" si="116"/>
        <v>-</v>
      </c>
      <c r="CF52" s="77">
        <f t="shared" si="117"/>
        <v>0</v>
      </c>
      <c r="CG52" s="78">
        <f t="shared" si="118"/>
        <v>0</v>
      </c>
    </row>
    <row r="53" spans="1:85" ht="24" customHeight="1" x14ac:dyDescent="0.2">
      <c r="A53" s="70">
        <f t="shared" si="40"/>
        <v>35</v>
      </c>
      <c r="B53" s="23"/>
      <c r="C53" s="12"/>
      <c r="D53" s="187"/>
      <c r="E53" s="229">
        <f t="shared" si="41"/>
        <v>0</v>
      </c>
      <c r="F53" s="207">
        <f t="shared" si="42"/>
        <v>0</v>
      </c>
      <c r="G53" s="204"/>
      <c r="H53" s="70">
        <f t="shared" si="43"/>
        <v>35</v>
      </c>
      <c r="I53" s="23"/>
      <c r="J53" s="13"/>
      <c r="K53" s="187"/>
      <c r="L53" s="184">
        <f t="shared" si="0"/>
        <v>0</v>
      </c>
      <c r="M53" s="56">
        <f t="shared" si="44"/>
        <v>0</v>
      </c>
      <c r="N53" s="14"/>
      <c r="O53" s="57">
        <f t="shared" si="1"/>
        <v>0</v>
      </c>
      <c r="P53" s="58">
        <f t="shared" si="92"/>
        <v>0</v>
      </c>
      <c r="Q53" s="14"/>
      <c r="R53" s="57">
        <f t="shared" si="2"/>
        <v>0</v>
      </c>
      <c r="S53" s="58">
        <f t="shared" si="93"/>
        <v>0</v>
      </c>
      <c r="T53" s="173"/>
      <c r="U53" s="71">
        <f t="shared" si="3"/>
        <v>0</v>
      </c>
      <c r="V53" s="72" t="str">
        <f t="shared" si="46"/>
        <v>-</v>
      </c>
      <c r="W53" s="15"/>
      <c r="X53" s="57">
        <f t="shared" si="4"/>
        <v>0</v>
      </c>
      <c r="Y53" s="58">
        <f t="shared" si="94"/>
        <v>0</v>
      </c>
      <c r="Z53" s="173"/>
      <c r="AA53" s="71">
        <f t="shared" si="5"/>
        <v>0</v>
      </c>
      <c r="AB53" s="73" t="str">
        <f t="shared" si="6"/>
        <v>-</v>
      </c>
      <c r="AC53" s="25" t="str">
        <f t="shared" si="7"/>
        <v/>
      </c>
      <c r="AD53" s="57">
        <f t="shared" si="8"/>
        <v>0</v>
      </c>
      <c r="AE53" s="58">
        <f t="shared" si="95"/>
        <v>0</v>
      </c>
      <c r="AF53" s="173"/>
      <c r="AG53" s="71">
        <f t="shared" si="9"/>
        <v>0</v>
      </c>
      <c r="AH53" s="74" t="str">
        <f t="shared" si="47"/>
        <v>-</v>
      </c>
      <c r="AI53" s="62" t="str">
        <f t="shared" si="30"/>
        <v/>
      </c>
      <c r="AR53" s="27"/>
      <c r="AS53" s="217">
        <f t="shared" si="10"/>
        <v>0</v>
      </c>
      <c r="AT53" s="220"/>
      <c r="AV53" s="75">
        <f t="shared" si="48"/>
        <v>0</v>
      </c>
      <c r="AW53" s="67">
        <f t="shared" si="31"/>
        <v>7.51</v>
      </c>
      <c r="AX53" s="67" t="str">
        <f t="shared" si="96"/>
        <v>-</v>
      </c>
      <c r="AY53" s="67" t="str">
        <f t="shared" si="119"/>
        <v>-</v>
      </c>
      <c r="AZ53" s="67" t="str">
        <f t="shared" si="97"/>
        <v>-</v>
      </c>
      <c r="BA53" s="67" t="str">
        <f t="shared" si="98"/>
        <v>-</v>
      </c>
      <c r="BB53" s="175" t="str">
        <f t="shared" si="49"/>
        <v>-</v>
      </c>
      <c r="BC53" s="76" t="str">
        <f t="shared" si="99"/>
        <v>-</v>
      </c>
      <c r="BD53" s="67">
        <f t="shared" si="51"/>
        <v>0</v>
      </c>
      <c r="BE53" s="67" t="str">
        <f t="shared" si="100"/>
        <v>-</v>
      </c>
      <c r="BF53" s="77">
        <f t="shared" si="101"/>
        <v>0</v>
      </c>
      <c r="BG53" s="78">
        <f t="shared" si="102"/>
        <v>0</v>
      </c>
      <c r="BI53" s="75">
        <f t="shared" si="103"/>
        <v>0</v>
      </c>
      <c r="BJ53" s="67">
        <f t="shared" si="52"/>
        <v>7.51</v>
      </c>
      <c r="BK53" s="67" t="str">
        <f t="shared" si="104"/>
        <v>-</v>
      </c>
      <c r="BL53" s="67" t="str">
        <f t="shared" si="120"/>
        <v>-</v>
      </c>
      <c r="BM53" s="67" t="str">
        <f t="shared" si="105"/>
        <v>-</v>
      </c>
      <c r="BN53" s="67" t="str">
        <f t="shared" si="106"/>
        <v>-</v>
      </c>
      <c r="BO53" s="175" t="str">
        <f t="shared" si="54"/>
        <v>-</v>
      </c>
      <c r="BP53" s="76" t="str">
        <f t="shared" si="107"/>
        <v>-</v>
      </c>
      <c r="BQ53" s="67">
        <f t="shared" si="36"/>
        <v>0</v>
      </c>
      <c r="BR53" s="67" t="str">
        <f t="shared" si="108"/>
        <v>-</v>
      </c>
      <c r="BS53" s="77">
        <f t="shared" si="109"/>
        <v>0</v>
      </c>
      <c r="BT53" s="78">
        <f t="shared" si="110"/>
        <v>0</v>
      </c>
      <c r="BV53" s="75">
        <f t="shared" si="111"/>
        <v>0</v>
      </c>
      <c r="BW53" s="67">
        <f t="shared" si="56"/>
        <v>7.51</v>
      </c>
      <c r="BX53" s="67" t="str">
        <f t="shared" si="112"/>
        <v>-</v>
      </c>
      <c r="BY53" s="67" t="str">
        <f t="shared" si="121"/>
        <v>-</v>
      </c>
      <c r="BZ53" s="67" t="str">
        <f t="shared" si="113"/>
        <v>-</v>
      </c>
      <c r="CA53" s="67" t="str">
        <f t="shared" si="114"/>
        <v>-</v>
      </c>
      <c r="CB53" s="175" t="str">
        <f t="shared" si="57"/>
        <v>-</v>
      </c>
      <c r="CC53" s="76" t="str">
        <f t="shared" si="115"/>
        <v>-</v>
      </c>
      <c r="CD53" s="67">
        <f t="shared" si="38"/>
        <v>0</v>
      </c>
      <c r="CE53" s="67" t="str">
        <f t="shared" si="116"/>
        <v>-</v>
      </c>
      <c r="CF53" s="77">
        <f t="shared" si="117"/>
        <v>0</v>
      </c>
      <c r="CG53" s="78">
        <f t="shared" si="118"/>
        <v>0</v>
      </c>
    </row>
    <row r="54" spans="1:85" ht="24" customHeight="1" x14ac:dyDescent="0.2">
      <c r="A54" s="70">
        <f t="shared" si="40"/>
        <v>36</v>
      </c>
      <c r="B54" s="23"/>
      <c r="C54" s="12"/>
      <c r="D54" s="187"/>
      <c r="E54" s="229">
        <f t="shared" si="41"/>
        <v>0</v>
      </c>
      <c r="F54" s="207">
        <f t="shared" si="42"/>
        <v>0</v>
      </c>
      <c r="G54" s="204"/>
      <c r="H54" s="70">
        <f t="shared" si="43"/>
        <v>36</v>
      </c>
      <c r="I54" s="23"/>
      <c r="J54" s="13"/>
      <c r="K54" s="187"/>
      <c r="L54" s="184">
        <f t="shared" si="0"/>
        <v>0</v>
      </c>
      <c r="M54" s="56">
        <f t="shared" si="44"/>
        <v>0</v>
      </c>
      <c r="N54" s="14"/>
      <c r="O54" s="57">
        <f t="shared" si="1"/>
        <v>0</v>
      </c>
      <c r="P54" s="58">
        <f t="shared" si="92"/>
        <v>0</v>
      </c>
      <c r="Q54" s="14"/>
      <c r="R54" s="57">
        <f t="shared" si="2"/>
        <v>0</v>
      </c>
      <c r="S54" s="58">
        <f t="shared" si="93"/>
        <v>0</v>
      </c>
      <c r="T54" s="173"/>
      <c r="U54" s="71">
        <f t="shared" si="3"/>
        <v>0</v>
      </c>
      <c r="V54" s="72" t="str">
        <f t="shared" si="46"/>
        <v>-</v>
      </c>
      <c r="W54" s="15"/>
      <c r="X54" s="57">
        <f t="shared" si="4"/>
        <v>0</v>
      </c>
      <c r="Y54" s="58">
        <f t="shared" si="94"/>
        <v>0</v>
      </c>
      <c r="Z54" s="173"/>
      <c r="AA54" s="71">
        <f t="shared" si="5"/>
        <v>0</v>
      </c>
      <c r="AB54" s="73" t="str">
        <f t="shared" si="6"/>
        <v>-</v>
      </c>
      <c r="AC54" s="25" t="str">
        <f t="shared" si="7"/>
        <v/>
      </c>
      <c r="AD54" s="57">
        <f t="shared" si="8"/>
        <v>0</v>
      </c>
      <c r="AE54" s="58">
        <f t="shared" si="95"/>
        <v>0</v>
      </c>
      <c r="AF54" s="173"/>
      <c r="AG54" s="71">
        <f t="shared" si="9"/>
        <v>0</v>
      </c>
      <c r="AH54" s="74" t="str">
        <f t="shared" si="47"/>
        <v>-</v>
      </c>
      <c r="AI54" s="62" t="str">
        <f t="shared" si="30"/>
        <v/>
      </c>
      <c r="AR54" s="27"/>
      <c r="AS54" s="217">
        <f t="shared" si="10"/>
        <v>0</v>
      </c>
      <c r="AT54" s="220"/>
      <c r="AV54" s="75">
        <f t="shared" si="48"/>
        <v>0</v>
      </c>
      <c r="AW54" s="67">
        <f t="shared" si="31"/>
        <v>7.51</v>
      </c>
      <c r="AX54" s="67" t="str">
        <f t="shared" si="96"/>
        <v>-</v>
      </c>
      <c r="AY54" s="67" t="str">
        <f t="shared" si="119"/>
        <v>-</v>
      </c>
      <c r="AZ54" s="67" t="str">
        <f t="shared" si="97"/>
        <v>-</v>
      </c>
      <c r="BA54" s="67" t="str">
        <f t="shared" si="98"/>
        <v>-</v>
      </c>
      <c r="BB54" s="175" t="str">
        <f t="shared" si="49"/>
        <v>-</v>
      </c>
      <c r="BC54" s="76" t="str">
        <f t="shared" si="99"/>
        <v>-</v>
      </c>
      <c r="BD54" s="67">
        <f t="shared" si="51"/>
        <v>0</v>
      </c>
      <c r="BE54" s="67" t="str">
        <f t="shared" si="100"/>
        <v>-</v>
      </c>
      <c r="BF54" s="77">
        <f t="shared" si="101"/>
        <v>0</v>
      </c>
      <c r="BG54" s="78">
        <f t="shared" si="102"/>
        <v>0</v>
      </c>
      <c r="BI54" s="75">
        <f t="shared" si="103"/>
        <v>0</v>
      </c>
      <c r="BJ54" s="67">
        <f t="shared" si="52"/>
        <v>7.51</v>
      </c>
      <c r="BK54" s="67" t="str">
        <f t="shared" si="104"/>
        <v>-</v>
      </c>
      <c r="BL54" s="67" t="str">
        <f t="shared" si="120"/>
        <v>-</v>
      </c>
      <c r="BM54" s="67" t="str">
        <f t="shared" si="105"/>
        <v>-</v>
      </c>
      <c r="BN54" s="67" t="str">
        <f t="shared" si="106"/>
        <v>-</v>
      </c>
      <c r="BO54" s="175" t="str">
        <f t="shared" si="54"/>
        <v>-</v>
      </c>
      <c r="BP54" s="76" t="str">
        <f t="shared" si="107"/>
        <v>-</v>
      </c>
      <c r="BQ54" s="67">
        <f t="shared" si="36"/>
        <v>0</v>
      </c>
      <c r="BR54" s="67" t="str">
        <f t="shared" si="108"/>
        <v>-</v>
      </c>
      <c r="BS54" s="77">
        <f t="shared" si="109"/>
        <v>0</v>
      </c>
      <c r="BT54" s="78">
        <f t="shared" si="110"/>
        <v>0</v>
      </c>
      <c r="BV54" s="75">
        <f t="shared" si="111"/>
        <v>0</v>
      </c>
      <c r="BW54" s="67">
        <f t="shared" si="56"/>
        <v>7.51</v>
      </c>
      <c r="BX54" s="67" t="str">
        <f t="shared" si="112"/>
        <v>-</v>
      </c>
      <c r="BY54" s="67" t="str">
        <f t="shared" si="121"/>
        <v>-</v>
      </c>
      <c r="BZ54" s="67" t="str">
        <f t="shared" si="113"/>
        <v>-</v>
      </c>
      <c r="CA54" s="67" t="str">
        <f t="shared" si="114"/>
        <v>-</v>
      </c>
      <c r="CB54" s="175" t="str">
        <f t="shared" si="57"/>
        <v>-</v>
      </c>
      <c r="CC54" s="76" t="str">
        <f t="shared" si="115"/>
        <v>-</v>
      </c>
      <c r="CD54" s="67">
        <f t="shared" si="38"/>
        <v>0</v>
      </c>
      <c r="CE54" s="67" t="str">
        <f t="shared" si="116"/>
        <v>-</v>
      </c>
      <c r="CF54" s="77">
        <f t="shared" si="117"/>
        <v>0</v>
      </c>
      <c r="CG54" s="78">
        <f t="shared" si="118"/>
        <v>0</v>
      </c>
    </row>
    <row r="55" spans="1:85" ht="24" customHeight="1" x14ac:dyDescent="0.2">
      <c r="A55" s="70">
        <f t="shared" si="40"/>
        <v>37</v>
      </c>
      <c r="B55" s="23"/>
      <c r="C55" s="12"/>
      <c r="D55" s="187"/>
      <c r="E55" s="229">
        <f t="shared" si="41"/>
        <v>0</v>
      </c>
      <c r="F55" s="207">
        <f t="shared" si="42"/>
        <v>0</v>
      </c>
      <c r="G55" s="204"/>
      <c r="H55" s="70">
        <f t="shared" si="43"/>
        <v>37</v>
      </c>
      <c r="I55" s="23"/>
      <c r="J55" s="13"/>
      <c r="K55" s="187"/>
      <c r="L55" s="184">
        <f t="shared" si="0"/>
        <v>0</v>
      </c>
      <c r="M55" s="56">
        <f t="shared" si="44"/>
        <v>0</v>
      </c>
      <c r="N55" s="14"/>
      <c r="O55" s="57">
        <f t="shared" si="1"/>
        <v>0</v>
      </c>
      <c r="P55" s="58">
        <f t="shared" si="92"/>
        <v>0</v>
      </c>
      <c r="Q55" s="14"/>
      <c r="R55" s="57">
        <f t="shared" si="2"/>
        <v>0</v>
      </c>
      <c r="S55" s="58">
        <f t="shared" si="93"/>
        <v>0</v>
      </c>
      <c r="T55" s="173"/>
      <c r="U55" s="71">
        <f t="shared" si="3"/>
        <v>0</v>
      </c>
      <c r="V55" s="72" t="str">
        <f t="shared" si="46"/>
        <v>-</v>
      </c>
      <c r="W55" s="15"/>
      <c r="X55" s="57">
        <f t="shared" si="4"/>
        <v>0</v>
      </c>
      <c r="Y55" s="58">
        <f t="shared" si="94"/>
        <v>0</v>
      </c>
      <c r="Z55" s="173"/>
      <c r="AA55" s="71">
        <f t="shared" si="5"/>
        <v>0</v>
      </c>
      <c r="AB55" s="73" t="str">
        <f t="shared" si="6"/>
        <v>-</v>
      </c>
      <c r="AC55" s="25" t="str">
        <f t="shared" si="7"/>
        <v/>
      </c>
      <c r="AD55" s="57">
        <f t="shared" si="8"/>
        <v>0</v>
      </c>
      <c r="AE55" s="58">
        <f t="shared" si="95"/>
        <v>0</v>
      </c>
      <c r="AF55" s="173"/>
      <c r="AG55" s="71">
        <f t="shared" si="9"/>
        <v>0</v>
      </c>
      <c r="AH55" s="74" t="str">
        <f t="shared" si="47"/>
        <v>-</v>
      </c>
      <c r="AI55" s="62" t="str">
        <f t="shared" si="30"/>
        <v/>
      </c>
      <c r="AR55" s="27"/>
      <c r="AS55" s="217">
        <f t="shared" si="10"/>
        <v>0</v>
      </c>
      <c r="AT55" s="220"/>
      <c r="AV55" s="75">
        <f t="shared" si="48"/>
        <v>0</v>
      </c>
      <c r="AW55" s="67">
        <f t="shared" si="31"/>
        <v>7.51</v>
      </c>
      <c r="AX55" s="67" t="str">
        <f t="shared" si="96"/>
        <v>-</v>
      </c>
      <c r="AY55" s="67" t="str">
        <f t="shared" si="119"/>
        <v>-</v>
      </c>
      <c r="AZ55" s="67" t="str">
        <f t="shared" si="97"/>
        <v>-</v>
      </c>
      <c r="BA55" s="67" t="str">
        <f t="shared" si="98"/>
        <v>-</v>
      </c>
      <c r="BB55" s="175" t="str">
        <f t="shared" si="49"/>
        <v>-</v>
      </c>
      <c r="BC55" s="76" t="str">
        <f t="shared" si="99"/>
        <v>-</v>
      </c>
      <c r="BD55" s="67">
        <f t="shared" si="51"/>
        <v>0</v>
      </c>
      <c r="BE55" s="67" t="str">
        <f t="shared" si="100"/>
        <v>-</v>
      </c>
      <c r="BF55" s="77">
        <f t="shared" si="101"/>
        <v>0</v>
      </c>
      <c r="BG55" s="78">
        <f t="shared" si="102"/>
        <v>0</v>
      </c>
      <c r="BI55" s="75">
        <f t="shared" si="103"/>
        <v>0</v>
      </c>
      <c r="BJ55" s="67">
        <f t="shared" si="52"/>
        <v>7.51</v>
      </c>
      <c r="BK55" s="67" t="str">
        <f t="shared" si="104"/>
        <v>-</v>
      </c>
      <c r="BL55" s="67" t="str">
        <f t="shared" si="120"/>
        <v>-</v>
      </c>
      <c r="BM55" s="67" t="str">
        <f t="shared" si="105"/>
        <v>-</v>
      </c>
      <c r="BN55" s="67" t="str">
        <f t="shared" si="106"/>
        <v>-</v>
      </c>
      <c r="BO55" s="175" t="str">
        <f t="shared" si="54"/>
        <v>-</v>
      </c>
      <c r="BP55" s="76" t="str">
        <f t="shared" si="107"/>
        <v>-</v>
      </c>
      <c r="BQ55" s="67">
        <f t="shared" si="36"/>
        <v>0</v>
      </c>
      <c r="BR55" s="67" t="str">
        <f t="shared" si="108"/>
        <v>-</v>
      </c>
      <c r="BS55" s="77">
        <f t="shared" si="109"/>
        <v>0</v>
      </c>
      <c r="BT55" s="78">
        <f t="shared" si="110"/>
        <v>0</v>
      </c>
      <c r="BV55" s="75">
        <f t="shared" si="111"/>
        <v>0</v>
      </c>
      <c r="BW55" s="67">
        <f t="shared" si="56"/>
        <v>7.51</v>
      </c>
      <c r="BX55" s="67" t="str">
        <f t="shared" si="112"/>
        <v>-</v>
      </c>
      <c r="BY55" s="67" t="str">
        <f t="shared" si="121"/>
        <v>-</v>
      </c>
      <c r="BZ55" s="67" t="str">
        <f t="shared" si="113"/>
        <v>-</v>
      </c>
      <c r="CA55" s="67" t="str">
        <f t="shared" si="114"/>
        <v>-</v>
      </c>
      <c r="CB55" s="175" t="str">
        <f t="shared" si="57"/>
        <v>-</v>
      </c>
      <c r="CC55" s="76" t="str">
        <f t="shared" si="115"/>
        <v>-</v>
      </c>
      <c r="CD55" s="67">
        <f t="shared" si="38"/>
        <v>0</v>
      </c>
      <c r="CE55" s="67" t="str">
        <f t="shared" si="116"/>
        <v>-</v>
      </c>
      <c r="CF55" s="77">
        <f t="shared" si="117"/>
        <v>0</v>
      </c>
      <c r="CG55" s="78">
        <f t="shared" si="118"/>
        <v>0</v>
      </c>
    </row>
    <row r="56" spans="1:85" ht="24" customHeight="1" x14ac:dyDescent="0.2">
      <c r="A56" s="70">
        <f t="shared" si="40"/>
        <v>38</v>
      </c>
      <c r="B56" s="23"/>
      <c r="C56" s="12"/>
      <c r="D56" s="187"/>
      <c r="E56" s="229">
        <f t="shared" si="41"/>
        <v>0</v>
      </c>
      <c r="F56" s="207">
        <f t="shared" si="42"/>
        <v>0</v>
      </c>
      <c r="G56" s="204"/>
      <c r="H56" s="70">
        <f t="shared" si="43"/>
        <v>38</v>
      </c>
      <c r="I56" s="23"/>
      <c r="J56" s="13"/>
      <c r="K56" s="187"/>
      <c r="L56" s="184">
        <f t="shared" si="0"/>
        <v>0</v>
      </c>
      <c r="M56" s="56">
        <f t="shared" si="44"/>
        <v>0</v>
      </c>
      <c r="N56" s="14"/>
      <c r="O56" s="57">
        <f t="shared" si="1"/>
        <v>0</v>
      </c>
      <c r="P56" s="58">
        <f t="shared" si="92"/>
        <v>0</v>
      </c>
      <c r="Q56" s="14"/>
      <c r="R56" s="57">
        <f t="shared" si="2"/>
        <v>0</v>
      </c>
      <c r="S56" s="58">
        <f t="shared" si="93"/>
        <v>0</v>
      </c>
      <c r="T56" s="173"/>
      <c r="U56" s="71">
        <f t="shared" si="3"/>
        <v>0</v>
      </c>
      <c r="V56" s="72" t="str">
        <f t="shared" si="46"/>
        <v>-</v>
      </c>
      <c r="W56" s="15"/>
      <c r="X56" s="57">
        <f t="shared" si="4"/>
        <v>0</v>
      </c>
      <c r="Y56" s="58">
        <f t="shared" si="94"/>
        <v>0</v>
      </c>
      <c r="Z56" s="173"/>
      <c r="AA56" s="71">
        <f t="shared" si="5"/>
        <v>0</v>
      </c>
      <c r="AB56" s="73" t="str">
        <f t="shared" si="6"/>
        <v>-</v>
      </c>
      <c r="AC56" s="25" t="str">
        <f t="shared" si="7"/>
        <v/>
      </c>
      <c r="AD56" s="57">
        <f t="shared" si="8"/>
        <v>0</v>
      </c>
      <c r="AE56" s="58">
        <f t="shared" si="95"/>
        <v>0</v>
      </c>
      <c r="AF56" s="173"/>
      <c r="AG56" s="71">
        <f t="shared" si="9"/>
        <v>0</v>
      </c>
      <c r="AH56" s="74" t="str">
        <f t="shared" si="47"/>
        <v>-</v>
      </c>
      <c r="AI56" s="62" t="str">
        <f t="shared" si="30"/>
        <v/>
      </c>
      <c r="AR56" s="27"/>
      <c r="AS56" s="217">
        <f t="shared" si="10"/>
        <v>0</v>
      </c>
      <c r="AT56" s="220"/>
      <c r="AV56" s="75">
        <f t="shared" si="48"/>
        <v>0</v>
      </c>
      <c r="AW56" s="67">
        <f t="shared" si="31"/>
        <v>7.51</v>
      </c>
      <c r="AX56" s="67" t="str">
        <f t="shared" si="96"/>
        <v>-</v>
      </c>
      <c r="AY56" s="67" t="str">
        <f t="shared" si="119"/>
        <v>-</v>
      </c>
      <c r="AZ56" s="67" t="str">
        <f t="shared" si="97"/>
        <v>-</v>
      </c>
      <c r="BA56" s="67" t="str">
        <f t="shared" si="98"/>
        <v>-</v>
      </c>
      <c r="BB56" s="175" t="str">
        <f t="shared" si="49"/>
        <v>-</v>
      </c>
      <c r="BC56" s="76" t="str">
        <f t="shared" si="99"/>
        <v>-</v>
      </c>
      <c r="BD56" s="67">
        <f t="shared" si="51"/>
        <v>0</v>
      </c>
      <c r="BE56" s="67" t="str">
        <f t="shared" si="100"/>
        <v>-</v>
      </c>
      <c r="BF56" s="77">
        <f t="shared" si="101"/>
        <v>0</v>
      </c>
      <c r="BG56" s="78">
        <f t="shared" si="102"/>
        <v>0</v>
      </c>
      <c r="BI56" s="75">
        <f t="shared" si="103"/>
        <v>0</v>
      </c>
      <c r="BJ56" s="67">
        <f t="shared" si="52"/>
        <v>7.51</v>
      </c>
      <c r="BK56" s="67" t="str">
        <f t="shared" si="104"/>
        <v>-</v>
      </c>
      <c r="BL56" s="67" t="str">
        <f t="shared" si="120"/>
        <v>-</v>
      </c>
      <c r="BM56" s="67" t="str">
        <f t="shared" si="105"/>
        <v>-</v>
      </c>
      <c r="BN56" s="67" t="str">
        <f t="shared" si="106"/>
        <v>-</v>
      </c>
      <c r="BO56" s="175" t="str">
        <f t="shared" si="54"/>
        <v>-</v>
      </c>
      <c r="BP56" s="76" t="str">
        <f t="shared" si="107"/>
        <v>-</v>
      </c>
      <c r="BQ56" s="67">
        <f t="shared" si="36"/>
        <v>0</v>
      </c>
      <c r="BR56" s="67" t="str">
        <f t="shared" si="108"/>
        <v>-</v>
      </c>
      <c r="BS56" s="77">
        <f t="shared" si="109"/>
        <v>0</v>
      </c>
      <c r="BT56" s="78">
        <f t="shared" si="110"/>
        <v>0</v>
      </c>
      <c r="BV56" s="75">
        <f t="shared" si="111"/>
        <v>0</v>
      </c>
      <c r="BW56" s="67">
        <f t="shared" si="56"/>
        <v>7.51</v>
      </c>
      <c r="BX56" s="67" t="str">
        <f t="shared" si="112"/>
        <v>-</v>
      </c>
      <c r="BY56" s="67" t="str">
        <f t="shared" si="121"/>
        <v>-</v>
      </c>
      <c r="BZ56" s="67" t="str">
        <f t="shared" si="113"/>
        <v>-</v>
      </c>
      <c r="CA56" s="67" t="str">
        <f t="shared" si="114"/>
        <v>-</v>
      </c>
      <c r="CB56" s="175" t="str">
        <f t="shared" si="57"/>
        <v>-</v>
      </c>
      <c r="CC56" s="76" t="str">
        <f t="shared" si="115"/>
        <v>-</v>
      </c>
      <c r="CD56" s="67">
        <f t="shared" si="38"/>
        <v>0</v>
      </c>
      <c r="CE56" s="67" t="str">
        <f t="shared" si="116"/>
        <v>-</v>
      </c>
      <c r="CF56" s="77">
        <f t="shared" si="117"/>
        <v>0</v>
      </c>
      <c r="CG56" s="78">
        <f t="shared" si="118"/>
        <v>0</v>
      </c>
    </row>
    <row r="57" spans="1:85" ht="24" customHeight="1" x14ac:dyDescent="0.2">
      <c r="A57" s="70">
        <f t="shared" si="40"/>
        <v>39</v>
      </c>
      <c r="B57" s="23"/>
      <c r="C57" s="16"/>
      <c r="D57" s="187"/>
      <c r="E57" s="229">
        <f t="shared" si="41"/>
        <v>0</v>
      </c>
      <c r="F57" s="207">
        <f t="shared" si="42"/>
        <v>0</v>
      </c>
      <c r="G57" s="204"/>
      <c r="H57" s="70">
        <f t="shared" si="43"/>
        <v>39</v>
      </c>
      <c r="I57" s="23"/>
      <c r="J57" s="13"/>
      <c r="K57" s="187"/>
      <c r="L57" s="184">
        <f t="shared" si="0"/>
        <v>0</v>
      </c>
      <c r="M57" s="56">
        <f t="shared" si="44"/>
        <v>0</v>
      </c>
      <c r="N57" s="14"/>
      <c r="O57" s="57">
        <f t="shared" si="1"/>
        <v>0</v>
      </c>
      <c r="P57" s="58">
        <f t="shared" si="92"/>
        <v>0</v>
      </c>
      <c r="Q57" s="14"/>
      <c r="R57" s="57">
        <f t="shared" si="2"/>
        <v>0</v>
      </c>
      <c r="S57" s="58">
        <f t="shared" si="93"/>
        <v>0</v>
      </c>
      <c r="T57" s="173"/>
      <c r="U57" s="71">
        <f t="shared" si="3"/>
        <v>0</v>
      </c>
      <c r="V57" s="72" t="str">
        <f t="shared" si="46"/>
        <v>-</v>
      </c>
      <c r="W57" s="15"/>
      <c r="X57" s="57">
        <f t="shared" si="4"/>
        <v>0</v>
      </c>
      <c r="Y57" s="58">
        <f t="shared" si="94"/>
        <v>0</v>
      </c>
      <c r="Z57" s="173"/>
      <c r="AA57" s="71">
        <f t="shared" si="5"/>
        <v>0</v>
      </c>
      <c r="AB57" s="73" t="str">
        <f t="shared" si="6"/>
        <v>-</v>
      </c>
      <c r="AC57" s="25" t="str">
        <f t="shared" si="7"/>
        <v/>
      </c>
      <c r="AD57" s="57">
        <f t="shared" si="8"/>
        <v>0</v>
      </c>
      <c r="AE57" s="58">
        <f t="shared" si="95"/>
        <v>0</v>
      </c>
      <c r="AF57" s="173"/>
      <c r="AG57" s="71">
        <f t="shared" si="9"/>
        <v>0</v>
      </c>
      <c r="AH57" s="74" t="str">
        <f t="shared" si="47"/>
        <v>-</v>
      </c>
      <c r="AI57" s="62" t="str">
        <f t="shared" si="30"/>
        <v/>
      </c>
      <c r="AR57" s="27"/>
      <c r="AS57" s="217">
        <f t="shared" si="10"/>
        <v>0</v>
      </c>
      <c r="AT57" s="220"/>
      <c r="AV57" s="75">
        <f t="shared" si="48"/>
        <v>0</v>
      </c>
      <c r="AW57" s="67">
        <f t="shared" si="31"/>
        <v>7.51</v>
      </c>
      <c r="AX57" s="67" t="str">
        <f t="shared" si="96"/>
        <v>-</v>
      </c>
      <c r="AY57" s="67" t="str">
        <f t="shared" si="119"/>
        <v>-</v>
      </c>
      <c r="AZ57" s="67" t="str">
        <f t="shared" si="97"/>
        <v>-</v>
      </c>
      <c r="BA57" s="192" t="str">
        <f t="shared" si="98"/>
        <v>-</v>
      </c>
      <c r="BB57" s="175" t="str">
        <f t="shared" si="49"/>
        <v>-</v>
      </c>
      <c r="BC57" s="76" t="str">
        <f t="shared" si="99"/>
        <v>-</v>
      </c>
      <c r="BD57" s="67">
        <f t="shared" si="51"/>
        <v>0</v>
      </c>
      <c r="BE57" s="67" t="str">
        <f t="shared" si="100"/>
        <v>-</v>
      </c>
      <c r="BF57" s="77">
        <f t="shared" si="101"/>
        <v>0</v>
      </c>
      <c r="BG57" s="78">
        <f t="shared" si="102"/>
        <v>0</v>
      </c>
      <c r="BI57" s="75">
        <f t="shared" si="103"/>
        <v>0</v>
      </c>
      <c r="BJ57" s="67">
        <f t="shared" si="52"/>
        <v>7.51</v>
      </c>
      <c r="BK57" s="67" t="str">
        <f t="shared" si="104"/>
        <v>-</v>
      </c>
      <c r="BL57" s="67" t="str">
        <f t="shared" si="120"/>
        <v>-</v>
      </c>
      <c r="BM57" s="67" t="str">
        <f t="shared" si="105"/>
        <v>-</v>
      </c>
      <c r="BN57" s="192" t="str">
        <f t="shared" si="106"/>
        <v>-</v>
      </c>
      <c r="BO57" s="175" t="str">
        <f t="shared" si="54"/>
        <v>-</v>
      </c>
      <c r="BP57" s="76" t="str">
        <f t="shared" si="107"/>
        <v>-</v>
      </c>
      <c r="BQ57" s="67">
        <f t="shared" si="36"/>
        <v>0</v>
      </c>
      <c r="BR57" s="67" t="str">
        <f t="shared" si="108"/>
        <v>-</v>
      </c>
      <c r="BS57" s="77">
        <f t="shared" si="109"/>
        <v>0</v>
      </c>
      <c r="BT57" s="78">
        <f t="shared" si="110"/>
        <v>0</v>
      </c>
      <c r="BV57" s="75">
        <f t="shared" si="111"/>
        <v>0</v>
      </c>
      <c r="BW57" s="67">
        <f t="shared" si="56"/>
        <v>7.51</v>
      </c>
      <c r="BX57" s="67" t="str">
        <f t="shared" si="112"/>
        <v>-</v>
      </c>
      <c r="BY57" s="67" t="str">
        <f t="shared" si="121"/>
        <v>-</v>
      </c>
      <c r="BZ57" s="67" t="str">
        <f t="shared" si="113"/>
        <v>-</v>
      </c>
      <c r="CA57" s="192" t="str">
        <f t="shared" si="114"/>
        <v>-</v>
      </c>
      <c r="CB57" s="175" t="str">
        <f t="shared" si="57"/>
        <v>-</v>
      </c>
      <c r="CC57" s="76" t="str">
        <f t="shared" si="115"/>
        <v>-</v>
      </c>
      <c r="CD57" s="67">
        <f t="shared" si="38"/>
        <v>0</v>
      </c>
      <c r="CE57" s="67" t="str">
        <f t="shared" si="116"/>
        <v>-</v>
      </c>
      <c r="CF57" s="77">
        <f t="shared" si="117"/>
        <v>0</v>
      </c>
      <c r="CG57" s="78">
        <f t="shared" si="118"/>
        <v>0</v>
      </c>
    </row>
    <row r="58" spans="1:85" ht="24" customHeight="1" x14ac:dyDescent="0.2">
      <c r="A58" s="70">
        <f t="shared" si="40"/>
        <v>40</v>
      </c>
      <c r="B58" s="23"/>
      <c r="C58" s="16"/>
      <c r="D58" s="187"/>
      <c r="E58" s="229">
        <f t="shared" si="41"/>
        <v>0</v>
      </c>
      <c r="F58" s="207">
        <f t="shared" si="42"/>
        <v>0</v>
      </c>
      <c r="G58" s="204"/>
      <c r="H58" s="70">
        <f t="shared" si="43"/>
        <v>40</v>
      </c>
      <c r="I58" s="23"/>
      <c r="J58" s="13"/>
      <c r="K58" s="187"/>
      <c r="L58" s="184">
        <f t="shared" si="0"/>
        <v>0</v>
      </c>
      <c r="M58" s="56">
        <f t="shared" si="44"/>
        <v>0</v>
      </c>
      <c r="N58" s="14"/>
      <c r="O58" s="57">
        <f t="shared" si="1"/>
        <v>0</v>
      </c>
      <c r="P58" s="58">
        <f t="shared" ref="P58" si="122">IF(O58&gt;0,ROUNDUP(M58*(1-O58),2),M58)</f>
        <v>0</v>
      </c>
      <c r="Q58" s="14"/>
      <c r="R58" s="57">
        <f t="shared" si="2"/>
        <v>0</v>
      </c>
      <c r="S58" s="58">
        <f t="shared" ref="S58" si="123">IF(R58&gt;0,ROUNDUP(P58*(1-R58),2),P58)</f>
        <v>0</v>
      </c>
      <c r="T58" s="173"/>
      <c r="U58" s="71">
        <f t="shared" si="3"/>
        <v>0</v>
      </c>
      <c r="V58" s="72" t="str">
        <f t="shared" si="46"/>
        <v>-</v>
      </c>
      <c r="W58" s="15"/>
      <c r="X58" s="57">
        <f t="shared" si="4"/>
        <v>0</v>
      </c>
      <c r="Y58" s="58">
        <f t="shared" ref="Y58" si="124">IF(X58&gt;0,ROUNDUP(S58*(1-X58),2),S58)</f>
        <v>0</v>
      </c>
      <c r="Z58" s="173"/>
      <c r="AA58" s="71">
        <f t="shared" si="5"/>
        <v>0</v>
      </c>
      <c r="AB58" s="73" t="str">
        <f t="shared" si="6"/>
        <v>-</v>
      </c>
      <c r="AC58" s="25" t="str">
        <f t="shared" si="7"/>
        <v/>
      </c>
      <c r="AD58" s="57">
        <f t="shared" si="8"/>
        <v>0</v>
      </c>
      <c r="AE58" s="58">
        <f t="shared" ref="AE58" si="125">IF(AD58&gt;0,ROUNDUP(Y58*(1-AD58),2),Y58)</f>
        <v>0</v>
      </c>
      <c r="AF58" s="173"/>
      <c r="AG58" s="71">
        <f t="shared" si="9"/>
        <v>0</v>
      </c>
      <c r="AH58" s="74" t="str">
        <f t="shared" si="47"/>
        <v>-</v>
      </c>
      <c r="AI58" s="62" t="str">
        <f t="shared" si="30"/>
        <v/>
      </c>
      <c r="AR58" s="27"/>
      <c r="AS58" s="217">
        <f t="shared" si="10"/>
        <v>0</v>
      </c>
      <c r="AT58" s="220"/>
      <c r="AV58" s="75">
        <f t="shared" si="48"/>
        <v>0</v>
      </c>
      <c r="AW58" s="67">
        <f t="shared" si="31"/>
        <v>7.51</v>
      </c>
      <c r="AX58" s="67" t="str">
        <f t="shared" ref="AX58" si="126">IF(AV58=0,"-",1000/AV58-10)</f>
        <v>-</v>
      </c>
      <c r="AY58" s="67" t="str">
        <f t="shared" ref="AY58" si="127">IF(AV58=0,"-",(AW58-0.2*AX58)^2/(AW58+0.8*AX58))</f>
        <v>-</v>
      </c>
      <c r="AZ58" s="67" t="str">
        <f t="shared" ref="AZ58" si="128">IF(T58="","-",T58)</f>
        <v>-</v>
      </c>
      <c r="BA58" s="192" t="str">
        <f t="shared" ref="BA58" si="129">V58</f>
        <v>-</v>
      </c>
      <c r="BB58" s="175" t="str">
        <f t="shared" si="49"/>
        <v>-</v>
      </c>
      <c r="BC58" s="76" t="str">
        <f t="shared" ref="BC58" si="130">IF(BB58="","",IF(BB58="-","-",BA58*BB58))</f>
        <v>-</v>
      </c>
      <c r="BD58" s="67">
        <f t="shared" si="51"/>
        <v>0</v>
      </c>
      <c r="BE58" s="67" t="str">
        <f t="shared" ref="BE58" si="131">IF(AV58=0,"-",AY58-BD58)</f>
        <v>-</v>
      </c>
      <c r="BF58" s="77">
        <f t="shared" ref="BF58" si="132">IF(AV58=0,0,1000/(10+5*AW58+10*BE58-10*(BE58^2+1.25*BE58*AW58)^(1/2)))</f>
        <v>0</v>
      </c>
      <c r="BG58" s="78">
        <f t="shared" ref="BG58" si="133">BF58-AV58</f>
        <v>0</v>
      </c>
      <c r="BI58" s="75">
        <f t="shared" ref="BI58" si="134">BF58</f>
        <v>0</v>
      </c>
      <c r="BJ58" s="67">
        <f t="shared" si="52"/>
        <v>7.51</v>
      </c>
      <c r="BK58" s="67" t="str">
        <f t="shared" ref="BK58" si="135">IF(BI58=0,"-",1000/BI58-10)</f>
        <v>-</v>
      </c>
      <c r="BL58" s="67" t="str">
        <f t="shared" ref="BL58" si="136">IF(BI58=0,"-",(BJ58-0.2*BK58)^2/(BJ58+0.8*BK58))</f>
        <v>-</v>
      </c>
      <c r="BM58" s="67" t="str">
        <f t="shared" ref="BM58" si="137">IF(Z58="","-",Z58)</f>
        <v>-</v>
      </c>
      <c r="BN58" s="192" t="str">
        <f t="shared" ref="BN58" si="138">AB58</f>
        <v>-</v>
      </c>
      <c r="BO58" s="175" t="str">
        <f t="shared" si="54"/>
        <v>-</v>
      </c>
      <c r="BP58" s="76" t="str">
        <f t="shared" ref="BP58" si="139">IF(BO58="","",IF(BO58="-","-",BN58*BO58))</f>
        <v>-</v>
      </c>
      <c r="BQ58" s="67">
        <f t="shared" si="36"/>
        <v>0</v>
      </c>
      <c r="BR58" s="67" t="str">
        <f t="shared" ref="BR58" si="140">IF(BI58=0,"-",BL58-BQ58)</f>
        <v>-</v>
      </c>
      <c r="BS58" s="77">
        <f t="shared" ref="BS58" si="141">IF(BI58=0,0,1000/(10+5*BJ58+10*BR58-10*(BR58^2+1.25*BR58*BJ58)^(1/2)))</f>
        <v>0</v>
      </c>
      <c r="BT58" s="78">
        <f t="shared" ref="BT58" si="142">BS58-BI58</f>
        <v>0</v>
      </c>
      <c r="BV58" s="75">
        <f t="shared" ref="BV58" si="143">BS58</f>
        <v>0</v>
      </c>
      <c r="BW58" s="67">
        <f t="shared" si="56"/>
        <v>7.51</v>
      </c>
      <c r="BX58" s="67" t="str">
        <f t="shared" ref="BX58" si="144">IF(BV58=0,"-",1000/BV58-10)</f>
        <v>-</v>
      </c>
      <c r="BY58" s="67" t="str">
        <f t="shared" ref="BY58" si="145">IF(BV58=0,"-",(BW58-0.2*BX58)^2/(BW58+0.8*BX58))</f>
        <v>-</v>
      </c>
      <c r="BZ58" s="67" t="str">
        <f t="shared" ref="BZ58" si="146">IF(AF58="","-",AF58)</f>
        <v>-</v>
      </c>
      <c r="CA58" s="192" t="str">
        <f t="shared" ref="CA58" si="147">AH58</f>
        <v>-</v>
      </c>
      <c r="CB58" s="175" t="str">
        <f t="shared" si="57"/>
        <v>-</v>
      </c>
      <c r="CC58" s="76" t="str">
        <f t="shared" ref="CC58" si="148">IF(CB58="","",IF(CB58="-","-",CA58*CB58))</f>
        <v>-</v>
      </c>
      <c r="CD58" s="67">
        <f t="shared" si="38"/>
        <v>0</v>
      </c>
      <c r="CE58" s="67" t="str">
        <f t="shared" ref="CE58" si="149">IF(BV58=0,"-",BY58-CD58)</f>
        <v>-</v>
      </c>
      <c r="CF58" s="77">
        <f t="shared" ref="CF58" si="150">IF(BV58=0,0,1000/(10+5*BW58+10*CE58-10*(CE58^2+1.25*CE58*BW58)^(1/2)))</f>
        <v>0</v>
      </c>
      <c r="CG58" s="78">
        <f t="shared" ref="CG58" si="151">CF58-BV58</f>
        <v>0</v>
      </c>
    </row>
    <row r="59" spans="1:85" ht="24" customHeight="1" x14ac:dyDescent="0.2">
      <c r="A59" s="70">
        <f t="shared" si="40"/>
        <v>41</v>
      </c>
      <c r="B59" s="23"/>
      <c r="C59" s="16"/>
      <c r="D59" s="187"/>
      <c r="E59" s="229">
        <f t="shared" si="41"/>
        <v>0</v>
      </c>
      <c r="F59" s="207">
        <f t="shared" si="42"/>
        <v>0</v>
      </c>
      <c r="G59" s="204"/>
      <c r="H59" s="70">
        <f t="shared" si="43"/>
        <v>41</v>
      </c>
      <c r="I59" s="23"/>
      <c r="J59" s="13"/>
      <c r="K59" s="187"/>
      <c r="L59" s="184">
        <f t="shared" si="0"/>
        <v>0</v>
      </c>
      <c r="M59" s="56">
        <f t="shared" si="44"/>
        <v>0</v>
      </c>
      <c r="N59" s="14"/>
      <c r="O59" s="57">
        <f t="shared" si="1"/>
        <v>0</v>
      </c>
      <c r="P59" s="58">
        <f t="shared" ref="P59" si="152">IF(O59&gt;0,ROUNDUP(M59*(1-O59),2),M59)</f>
        <v>0</v>
      </c>
      <c r="Q59" s="14"/>
      <c r="R59" s="57">
        <f t="shared" si="2"/>
        <v>0</v>
      </c>
      <c r="S59" s="58">
        <f t="shared" ref="S59" si="153">IF(R59&gt;0,ROUNDUP(P59*(1-R59),2),P59)</f>
        <v>0</v>
      </c>
      <c r="T59" s="173"/>
      <c r="U59" s="71">
        <f t="shared" si="3"/>
        <v>0</v>
      </c>
      <c r="V59" s="72" t="str">
        <f t="shared" si="46"/>
        <v>-</v>
      </c>
      <c r="W59" s="15"/>
      <c r="X59" s="57">
        <f t="shared" si="4"/>
        <v>0</v>
      </c>
      <c r="Y59" s="58">
        <f t="shared" ref="Y59" si="154">IF(X59&gt;0,ROUNDUP(S59*(1-X59),2),S59)</f>
        <v>0</v>
      </c>
      <c r="Z59" s="173"/>
      <c r="AA59" s="71">
        <f t="shared" si="5"/>
        <v>0</v>
      </c>
      <c r="AB59" s="73" t="str">
        <f t="shared" si="6"/>
        <v>-</v>
      </c>
      <c r="AC59" s="25" t="str">
        <f t="shared" si="7"/>
        <v/>
      </c>
      <c r="AD59" s="57">
        <f t="shared" si="8"/>
        <v>0</v>
      </c>
      <c r="AE59" s="58">
        <f t="shared" ref="AE59" si="155">IF(AD59&gt;0,ROUNDUP(Y59*(1-AD59),2),Y59)</f>
        <v>0</v>
      </c>
      <c r="AF59" s="173"/>
      <c r="AG59" s="71">
        <f t="shared" si="9"/>
        <v>0</v>
      </c>
      <c r="AH59" s="74" t="str">
        <f t="shared" si="47"/>
        <v>-</v>
      </c>
      <c r="AI59" s="62" t="str">
        <f t="shared" si="30"/>
        <v/>
      </c>
      <c r="AR59" s="27"/>
      <c r="AS59" s="217">
        <f t="shared" si="10"/>
        <v>0</v>
      </c>
      <c r="AT59" s="220"/>
      <c r="AV59" s="75">
        <f t="shared" si="48"/>
        <v>0</v>
      </c>
      <c r="AW59" s="67">
        <f t="shared" si="31"/>
        <v>7.51</v>
      </c>
      <c r="AX59" s="67" t="str">
        <f t="shared" ref="AX59" si="156">IF(AV59=0,"-",1000/AV59-10)</f>
        <v>-</v>
      </c>
      <c r="AY59" s="67" t="str">
        <f t="shared" ref="AY59" si="157">IF(AV59=0,"-",(AW59-0.2*AX59)^2/(AW59+0.8*AX59))</f>
        <v>-</v>
      </c>
      <c r="AZ59" s="67" t="str">
        <f t="shared" ref="AZ59" si="158">IF(T59="","-",T59)</f>
        <v>-</v>
      </c>
      <c r="BA59" s="192" t="str">
        <f t="shared" ref="BA59" si="159">V59</f>
        <v>-</v>
      </c>
      <c r="BB59" s="175" t="str">
        <f t="shared" si="49"/>
        <v>-</v>
      </c>
      <c r="BC59" s="76" t="str">
        <f t="shared" ref="BC59" si="160">IF(BB59="","",IF(BB59="-","-",BA59*BB59))</f>
        <v>-</v>
      </c>
      <c r="BD59" s="67">
        <f t="shared" si="51"/>
        <v>0</v>
      </c>
      <c r="BE59" s="67" t="str">
        <f t="shared" ref="BE59" si="161">IF(AV59=0,"-",AY59-BD59)</f>
        <v>-</v>
      </c>
      <c r="BF59" s="77">
        <f t="shared" ref="BF59" si="162">IF(AV59=0,0,1000/(10+5*AW59+10*BE59-10*(BE59^2+1.25*BE59*AW59)^(1/2)))</f>
        <v>0</v>
      </c>
      <c r="BG59" s="78">
        <f t="shared" ref="BG59" si="163">BF59-AV59</f>
        <v>0</v>
      </c>
      <c r="BI59" s="75">
        <f t="shared" ref="BI59" si="164">BF59</f>
        <v>0</v>
      </c>
      <c r="BJ59" s="67">
        <f t="shared" si="52"/>
        <v>7.51</v>
      </c>
      <c r="BK59" s="67" t="str">
        <f t="shared" ref="BK59" si="165">IF(BI59=0,"-",1000/BI59-10)</f>
        <v>-</v>
      </c>
      <c r="BL59" s="67" t="str">
        <f t="shared" ref="BL59" si="166">IF(BI59=0,"-",(BJ59-0.2*BK59)^2/(BJ59+0.8*BK59))</f>
        <v>-</v>
      </c>
      <c r="BM59" s="67" t="str">
        <f t="shared" ref="BM59" si="167">IF(Z59="","-",Z59)</f>
        <v>-</v>
      </c>
      <c r="BN59" s="192" t="str">
        <f t="shared" ref="BN59" si="168">AB59</f>
        <v>-</v>
      </c>
      <c r="BO59" s="175" t="str">
        <f t="shared" si="54"/>
        <v>-</v>
      </c>
      <c r="BP59" s="76" t="str">
        <f t="shared" ref="BP59" si="169">IF(BO59="","",IF(BO59="-","-",BN59*BO59))</f>
        <v>-</v>
      </c>
      <c r="BQ59" s="67">
        <f t="shared" si="36"/>
        <v>0</v>
      </c>
      <c r="BR59" s="67" t="str">
        <f t="shared" ref="BR59" si="170">IF(BI59=0,"-",BL59-BQ59)</f>
        <v>-</v>
      </c>
      <c r="BS59" s="77">
        <f t="shared" ref="BS59" si="171">IF(BI59=0,0,1000/(10+5*BJ59+10*BR59-10*(BR59^2+1.25*BR59*BJ59)^(1/2)))</f>
        <v>0</v>
      </c>
      <c r="BT59" s="78">
        <f t="shared" ref="BT59" si="172">BS59-BI59</f>
        <v>0</v>
      </c>
      <c r="BV59" s="75">
        <f t="shared" ref="BV59" si="173">BS59</f>
        <v>0</v>
      </c>
      <c r="BW59" s="67">
        <f t="shared" si="56"/>
        <v>7.51</v>
      </c>
      <c r="BX59" s="67" t="str">
        <f t="shared" ref="BX59" si="174">IF(BV59=0,"-",1000/BV59-10)</f>
        <v>-</v>
      </c>
      <c r="BY59" s="67" t="str">
        <f t="shared" ref="BY59" si="175">IF(BV59=0,"-",(BW59-0.2*BX59)^2/(BW59+0.8*BX59))</f>
        <v>-</v>
      </c>
      <c r="BZ59" s="67" t="str">
        <f t="shared" ref="BZ59" si="176">IF(AF59="","-",AF59)</f>
        <v>-</v>
      </c>
      <c r="CA59" s="192" t="str">
        <f t="shared" ref="CA59" si="177">AH59</f>
        <v>-</v>
      </c>
      <c r="CB59" s="175" t="str">
        <f t="shared" si="57"/>
        <v>-</v>
      </c>
      <c r="CC59" s="76" t="str">
        <f t="shared" ref="CC59" si="178">IF(CB59="","",IF(CB59="-","-",CA59*CB59))</f>
        <v>-</v>
      </c>
      <c r="CD59" s="67">
        <f t="shared" si="38"/>
        <v>0</v>
      </c>
      <c r="CE59" s="67" t="str">
        <f t="shared" ref="CE59" si="179">IF(BV59=0,"-",BY59-CD59)</f>
        <v>-</v>
      </c>
      <c r="CF59" s="77">
        <f t="shared" ref="CF59" si="180">IF(BV59=0,0,1000/(10+5*BW59+10*CE59-10*(CE59^2+1.25*CE59*BW59)^(1/2)))</f>
        <v>0</v>
      </c>
      <c r="CG59" s="78">
        <f t="shared" ref="CG59" si="181">CF59-BV59</f>
        <v>0</v>
      </c>
    </row>
    <row r="60" spans="1:85" ht="24" customHeight="1" thickBot="1" x14ac:dyDescent="0.25">
      <c r="A60" s="70">
        <f t="shared" si="40"/>
        <v>42</v>
      </c>
      <c r="B60" s="24"/>
      <c r="C60" s="17"/>
      <c r="D60" s="188"/>
      <c r="E60" s="230">
        <f t="shared" si="41"/>
        <v>0</v>
      </c>
      <c r="F60" s="208">
        <f>IF($E60=0,0,VLOOKUP(C60,$G$70:$I$91,3,0))</f>
        <v>0</v>
      </c>
      <c r="G60" s="204"/>
      <c r="H60" s="70">
        <f t="shared" si="43"/>
        <v>42</v>
      </c>
      <c r="I60" s="24"/>
      <c r="J60" s="18"/>
      <c r="K60" s="188"/>
      <c r="L60" s="79">
        <f t="shared" si="0"/>
        <v>0</v>
      </c>
      <c r="M60" s="56">
        <f>IF($L60=0,0,VLOOKUP(J60,$G$70:$I$91,3,0))</f>
        <v>0</v>
      </c>
      <c r="N60" s="19"/>
      <c r="O60" s="80">
        <f t="shared" si="1"/>
        <v>0</v>
      </c>
      <c r="P60" s="58">
        <f t="shared" si="45"/>
        <v>0</v>
      </c>
      <c r="Q60" s="19"/>
      <c r="R60" s="80">
        <f t="shared" si="2"/>
        <v>0</v>
      </c>
      <c r="S60" s="58">
        <f t="shared" si="27"/>
        <v>0</v>
      </c>
      <c r="T60" s="174"/>
      <c r="U60" s="81">
        <f t="shared" si="3"/>
        <v>0</v>
      </c>
      <c r="V60" s="82" t="str">
        <f>IF(Q60="","-",U60*$C$11*P60*L60/12*43560)</f>
        <v>-</v>
      </c>
      <c r="W60" s="20"/>
      <c r="X60" s="80">
        <f t="shared" si="4"/>
        <v>0</v>
      </c>
      <c r="Y60" s="58">
        <f t="shared" si="28"/>
        <v>0</v>
      </c>
      <c r="Z60" s="174"/>
      <c r="AA60" s="81">
        <f t="shared" si="5"/>
        <v>0</v>
      </c>
      <c r="AB60" s="83" t="str">
        <f t="shared" si="6"/>
        <v>-</v>
      </c>
      <c r="AC60" s="25" t="str">
        <f t="shared" si="7"/>
        <v/>
      </c>
      <c r="AD60" s="57">
        <f t="shared" si="8"/>
        <v>0</v>
      </c>
      <c r="AE60" s="58">
        <f t="shared" si="29"/>
        <v>0</v>
      </c>
      <c r="AF60" s="174"/>
      <c r="AG60" s="71">
        <f t="shared" si="9"/>
        <v>0</v>
      </c>
      <c r="AH60" s="74" t="str">
        <f>IF(AC60="","-",IF(OR(AC60="P1",AC60="P2"),AG60*$C$11*0.95*L60/12*43560,IF(AC60="BMP",AG60*$C$11*M60*L60/12*43560,AG60*$C$11*Y60*L60/12*43560)))</f>
        <v>-</v>
      </c>
      <c r="AI60" s="62" t="str">
        <f t="shared" si="30"/>
        <v/>
      </c>
      <c r="AR60" s="27"/>
      <c r="AS60" s="217">
        <f t="shared" si="10"/>
        <v>0</v>
      </c>
      <c r="AT60" s="220"/>
      <c r="AV60" s="75">
        <f t="shared" si="48"/>
        <v>0</v>
      </c>
      <c r="AW60" s="67">
        <f>$AW37</f>
        <v>7.51</v>
      </c>
      <c r="AX60" s="85" t="str">
        <f>IF(AV60=0,"-",1000/AV60-10)</f>
        <v>-</v>
      </c>
      <c r="AY60" s="85" t="str">
        <f>IF(AV60=0,"-",(AW60-0.2*AX60)^2/(AW60+0.8*AX60))</f>
        <v>-</v>
      </c>
      <c r="AZ60" s="85" t="str">
        <f t="shared" si="33"/>
        <v>-</v>
      </c>
      <c r="BA60" s="85" t="str">
        <f t="shared" si="34"/>
        <v>-</v>
      </c>
      <c r="BB60" s="175" t="str">
        <f>IF(BA60="-","-",1)</f>
        <v>-</v>
      </c>
      <c r="BC60" s="76" t="str">
        <f t="shared" si="50"/>
        <v>-</v>
      </c>
      <c r="BD60" s="67">
        <f t="shared" si="51"/>
        <v>0</v>
      </c>
      <c r="BE60" s="85" t="str">
        <f>IF(AV60=0,"-",AY60-BD60)</f>
        <v>-</v>
      </c>
      <c r="BF60" s="86">
        <f>IF(AV60=0,0,1000/(10+5*AW60+10*BE60-10*(BE60^2+1.25*BE60*AW60)^(1/2)))</f>
        <v>0</v>
      </c>
      <c r="BG60" s="87">
        <f t="shared" si="35"/>
        <v>0</v>
      </c>
      <c r="BI60" s="84">
        <f t="shared" si="14"/>
        <v>0</v>
      </c>
      <c r="BJ60" s="67">
        <f>BJ37</f>
        <v>7.51</v>
      </c>
      <c r="BK60" s="85" t="str">
        <f>IF(BI60=0,"-",1000/BI60-10)</f>
        <v>-</v>
      </c>
      <c r="BL60" s="85" t="str">
        <f>IF(BI60=0,"-",(BJ60-0.2*BK60)^2/(BJ60+0.8*BK60))</f>
        <v>-</v>
      </c>
      <c r="BM60" s="85" t="str">
        <f t="shared" si="17"/>
        <v>-</v>
      </c>
      <c r="BN60" s="85" t="str">
        <f>AB60</f>
        <v>-</v>
      </c>
      <c r="BO60" s="175" t="str">
        <f>IF(BN60="-","-",1)</f>
        <v>-</v>
      </c>
      <c r="BP60" s="76" t="str">
        <f t="shared" si="55"/>
        <v>-</v>
      </c>
      <c r="BQ60" s="67">
        <f t="shared" si="36"/>
        <v>0</v>
      </c>
      <c r="BR60" s="85" t="str">
        <f>IF(BI60=0,"-",BL60-BQ60)</f>
        <v>-</v>
      </c>
      <c r="BS60" s="86">
        <f>IF(BI60=0,0,1000/(10+5*BJ60+10*BR60-10*(BR60^2+1.25*BR60*BJ60)^(1/2)))</f>
        <v>0</v>
      </c>
      <c r="BT60" s="87">
        <f t="shared" si="37"/>
        <v>0</v>
      </c>
      <c r="BV60" s="84">
        <f t="shared" si="20"/>
        <v>0</v>
      </c>
      <c r="BW60" s="67">
        <f>BW37</f>
        <v>7.51</v>
      </c>
      <c r="BX60" s="85" t="str">
        <f>IF(BV60=0,"-",1000/BV60-10)</f>
        <v>-</v>
      </c>
      <c r="BY60" s="85" t="str">
        <f>IF(BV60=0,"-",(BW60-0.2*BX60)^2/(BW60+0.8*BX60))</f>
        <v>-</v>
      </c>
      <c r="BZ60" s="85" t="str">
        <f t="shared" si="23"/>
        <v>-</v>
      </c>
      <c r="CA60" s="85" t="str">
        <f t="shared" si="24"/>
        <v>-</v>
      </c>
      <c r="CB60" s="175" t="str">
        <f>IF(CA60="-","-",1)</f>
        <v>-</v>
      </c>
      <c r="CC60" s="76" t="str">
        <f t="shared" si="58"/>
        <v>-</v>
      </c>
      <c r="CD60" s="67">
        <f t="shared" si="38"/>
        <v>0</v>
      </c>
      <c r="CE60" s="85" t="str">
        <f>IF(BV60=0,"-",BY60-CD60)</f>
        <v>-</v>
      </c>
      <c r="CF60" s="86">
        <f>IF(BV60=0,0,1000/(10+5*BW60+10*CE60-10*(CE60^2+1.25*CE60*BW60)^(1/2)))</f>
        <v>0</v>
      </c>
      <c r="CG60" s="87">
        <f t="shared" si="39"/>
        <v>0</v>
      </c>
    </row>
    <row r="61" spans="1:85" ht="24" customHeight="1" thickBot="1" x14ac:dyDescent="0.25">
      <c r="A61" s="88"/>
      <c r="B61" s="89"/>
      <c r="C61" s="90" t="s">
        <v>71</v>
      </c>
      <c r="D61" s="90"/>
      <c r="E61" s="90"/>
      <c r="F61" s="209" t="e">
        <f>F62/D62</f>
        <v>#DIV/0!</v>
      </c>
      <c r="G61" s="91"/>
      <c r="H61" s="351" t="str">
        <f>IF(K62=0,"",IF(ROUND(K62,2)=ROUND(D62,2),"","Total Proposed Area To Equal Total Pre-Development Area"))</f>
        <v/>
      </c>
      <c r="I61" s="352"/>
      <c r="J61" s="92" t="s">
        <v>71</v>
      </c>
      <c r="K61" s="89"/>
      <c r="L61" s="89"/>
      <c r="M61" s="93" t="e">
        <f>M62/K62</f>
        <v>#DIV/0!</v>
      </c>
      <c r="N61" s="92" t="s">
        <v>71</v>
      </c>
      <c r="O61" s="89"/>
      <c r="P61" s="93" t="e">
        <f>P62/K62</f>
        <v>#DIV/0!</v>
      </c>
      <c r="Q61" s="92" t="s">
        <v>71</v>
      </c>
      <c r="R61" s="94"/>
      <c r="S61" s="93" t="e">
        <f>S62/K62</f>
        <v>#DIV/0!</v>
      </c>
      <c r="T61" s="95"/>
      <c r="U61" s="292" t="s">
        <v>74</v>
      </c>
      <c r="V61" s="343">
        <f>SUM(V19:V60)</f>
        <v>0</v>
      </c>
      <c r="W61" s="92" t="s">
        <v>71</v>
      </c>
      <c r="X61" s="93"/>
      <c r="Y61" s="93" t="e">
        <f>Y62/$K62</f>
        <v>#DIV/0!</v>
      </c>
      <c r="Z61" s="96"/>
      <c r="AA61" s="292" t="s">
        <v>72</v>
      </c>
      <c r="AB61" s="346">
        <f>SUM(AB19:AB60)+V61</f>
        <v>0</v>
      </c>
      <c r="AC61" s="92" t="s">
        <v>71</v>
      </c>
      <c r="AD61" s="93"/>
      <c r="AE61" s="97" t="e">
        <f>AE62/$K62</f>
        <v>#DIV/0!</v>
      </c>
      <c r="AF61" s="96"/>
      <c r="AG61" s="292" t="s">
        <v>72</v>
      </c>
      <c r="AH61" s="295">
        <f>SUM(AH19:AH60)+AB61</f>
        <v>0</v>
      </c>
      <c r="AI61" s="98"/>
      <c r="AR61" s="27"/>
      <c r="AS61" s="218" t="e">
        <f>SUMPRODUCT($E$19:$E$60,$AS$19:$AS$60)/$D$62</f>
        <v>#DIV/0!</v>
      </c>
      <c r="AT61" s="220"/>
      <c r="AV61" s="99" t="e">
        <f>SUMPRODUCT($L$19:$L$60,$AV$19:$AV$60)/$K$62</f>
        <v>#DIV/0!</v>
      </c>
      <c r="AW61" s="100"/>
      <c r="AX61" s="101" t="e">
        <f>1000/AV61-10</f>
        <v>#DIV/0!</v>
      </c>
      <c r="AY61" s="101" t="e">
        <f>(AW61-0.2*AX61)^2/(AW61+0.8*AX61)</f>
        <v>#DIV/0!</v>
      </c>
      <c r="AZ61" s="101"/>
      <c r="BA61" s="101">
        <f>SUM(BA19:BA60)</f>
        <v>0</v>
      </c>
      <c r="BB61" s="100"/>
      <c r="BC61" s="100"/>
      <c r="BD61" s="101" t="e">
        <f>12*BA61/43560/$K$62</f>
        <v>#DIV/0!</v>
      </c>
      <c r="BE61" s="101" t="e">
        <f>AY61-BD61</f>
        <v>#DIV/0!</v>
      </c>
      <c r="BF61" s="102" t="e">
        <f>ROUND(SUMPRODUCT($L$19:$L$60,$BF$19:$BF$60)/$K$62,3)</f>
        <v>#DIV/0!</v>
      </c>
      <c r="BG61" s="103" t="e">
        <f t="shared" si="35"/>
        <v>#DIV/0!</v>
      </c>
      <c r="BI61" s="99" t="e">
        <f>BF61</f>
        <v>#DIV/0!</v>
      </c>
      <c r="BJ61" s="100"/>
      <c r="BK61" s="101" t="e">
        <f>1000/BI61-10</f>
        <v>#DIV/0!</v>
      </c>
      <c r="BL61" s="101" t="e">
        <f>(BJ61-0.2*BK61)^2/(BJ61+0.8*BK61)</f>
        <v>#DIV/0!</v>
      </c>
      <c r="BM61" s="101"/>
      <c r="BN61" s="101">
        <f>SUM(BN19:BN60)</f>
        <v>0</v>
      </c>
      <c r="BO61" s="100"/>
      <c r="BP61" s="100"/>
      <c r="BQ61" s="101" t="e">
        <f>12*BN61/43560/$K$62</f>
        <v>#DIV/0!</v>
      </c>
      <c r="BR61" s="101" t="e">
        <f>BL61-BQ61</f>
        <v>#DIV/0!</v>
      </c>
      <c r="BS61" s="102" t="e">
        <f>ROUND(SUMPRODUCT($L$19:$L$60,$BS$19:$BS$60)/$K$62,3)</f>
        <v>#DIV/0!</v>
      </c>
      <c r="BT61" s="103" t="e">
        <f t="shared" si="37"/>
        <v>#DIV/0!</v>
      </c>
      <c r="BV61" s="99" t="e">
        <f>BS61</f>
        <v>#DIV/0!</v>
      </c>
      <c r="BW61" s="100"/>
      <c r="BX61" s="101" t="e">
        <f>1000/BV61-10</f>
        <v>#DIV/0!</v>
      </c>
      <c r="BY61" s="101" t="e">
        <f>(BW61-0.2*BX61)^2/(BW61+0.8*BX61)</f>
        <v>#DIV/0!</v>
      </c>
      <c r="BZ61" s="101"/>
      <c r="CA61" s="101">
        <f>SUM(CA19:CA60)</f>
        <v>0</v>
      </c>
      <c r="CB61" s="100"/>
      <c r="CC61" s="100"/>
      <c r="CD61" s="101" t="e">
        <f>12*CA61/43560/$K$62</f>
        <v>#DIV/0!</v>
      </c>
      <c r="CE61" s="101" t="e">
        <f>BY61-CD61</f>
        <v>#DIV/0!</v>
      </c>
      <c r="CF61" s="102" t="e">
        <f>ROUND(SUMPRODUCT($L$19:$L$60,$CF$19:$CF$60)/$K$62,3)</f>
        <v>#DIV/0!</v>
      </c>
      <c r="CG61" s="103" t="e">
        <f t="shared" si="39"/>
        <v>#DIV/0!</v>
      </c>
    </row>
    <row r="62" spans="1:85" ht="24" customHeight="1" thickTop="1" x14ac:dyDescent="0.2">
      <c r="A62" s="104"/>
      <c r="B62" s="90"/>
      <c r="C62" s="105" t="s">
        <v>73</v>
      </c>
      <c r="D62" s="196">
        <f>SUM(E19:E60)</f>
        <v>0</v>
      </c>
      <c r="E62" s="212" t="s">
        <v>153</v>
      </c>
      <c r="F62" s="210">
        <f>SUMPRODUCT($E19:$E60,F19:F60)</f>
        <v>0</v>
      </c>
      <c r="G62" s="106"/>
      <c r="H62" s="353"/>
      <c r="I62" s="354"/>
      <c r="J62" s="107" t="s">
        <v>73</v>
      </c>
      <c r="K62" s="196">
        <f>SUM(L19:L60)</f>
        <v>0</v>
      </c>
      <c r="L62" s="212" t="s">
        <v>153</v>
      </c>
      <c r="M62" s="106">
        <f>SUMPRODUCT($L19:$L60,M19:M60)</f>
        <v>0</v>
      </c>
      <c r="N62" s="108"/>
      <c r="O62" s="90"/>
      <c r="P62" s="106">
        <f>SUMPRODUCT($L19:$L60,P19:P60)</f>
        <v>0</v>
      </c>
      <c r="Q62" s="109"/>
      <c r="R62" s="110"/>
      <c r="S62" s="106">
        <f>SUMPRODUCT($L19:$L60,S19:S60)</f>
        <v>0</v>
      </c>
      <c r="T62" s="111"/>
      <c r="U62" s="293"/>
      <c r="V62" s="343"/>
      <c r="W62" s="106"/>
      <c r="X62" s="106"/>
      <c r="Y62" s="106">
        <f>SUMPRODUCT($L19:$L60,Y19:Y60)</f>
        <v>0</v>
      </c>
      <c r="Z62" s="112"/>
      <c r="AA62" s="293"/>
      <c r="AB62" s="347"/>
      <c r="AC62" s="113"/>
      <c r="AD62" s="106"/>
      <c r="AE62" s="114">
        <f>SUMPRODUCT($L19:$L60,AE19:AE60)</f>
        <v>0</v>
      </c>
      <c r="AF62" s="112"/>
      <c r="AG62" s="293"/>
      <c r="AH62" s="296"/>
      <c r="AR62" s="27"/>
      <c r="BE62" s="89"/>
      <c r="BF62" s="115" t="e">
        <f>IF(BF61&gt;$AU$15, "DETENTION REQUIRED","OK")</f>
        <v>#DIV/0!</v>
      </c>
      <c r="BG62" s="89"/>
      <c r="BS62" s="115" t="e">
        <f>IF(BS61&gt;$AU$15, "DETENTION REQUIRED","OK")</f>
        <v>#DIV/0!</v>
      </c>
      <c r="BV62" s="116"/>
      <c r="CF62" s="115" t="e">
        <f>IF(CF61&gt;$AU$15, "DETENTION REQUIRED","OK")</f>
        <v>#DIV/0!</v>
      </c>
    </row>
    <row r="63" spans="1:85" ht="24" customHeight="1" thickBot="1" x14ac:dyDescent="0.3">
      <c r="A63" s="117" t="s">
        <v>151</v>
      </c>
      <c r="B63" s="118"/>
      <c r="C63" s="118"/>
      <c r="D63" s="118"/>
      <c r="E63" s="118"/>
      <c r="F63" s="211" t="e">
        <f>(1-F62/$K62)</f>
        <v>#DIV/0!</v>
      </c>
      <c r="G63" s="205"/>
      <c r="H63" s="117"/>
      <c r="I63" s="119"/>
      <c r="J63" s="125" t="s">
        <v>177</v>
      </c>
      <c r="K63" s="189"/>
      <c r="L63" s="120"/>
      <c r="M63" s="119" t="e">
        <f>1-M62/$K62</f>
        <v>#DIV/0!</v>
      </c>
      <c r="N63" s="125" t="s">
        <v>177</v>
      </c>
      <c r="O63" s="121"/>
      <c r="P63" s="122" t="e">
        <f>1-P62/$K62</f>
        <v>#DIV/0!</v>
      </c>
      <c r="Q63" s="125" t="s">
        <v>177</v>
      </c>
      <c r="R63" s="121"/>
      <c r="S63" s="123" t="e">
        <f>1-S62/$K62</f>
        <v>#DIV/0!</v>
      </c>
      <c r="T63" s="124"/>
      <c r="U63" s="294"/>
      <c r="V63" s="344"/>
      <c r="W63" s="125" t="s">
        <v>177</v>
      </c>
      <c r="X63" s="119"/>
      <c r="Y63" s="123" t="e">
        <f>1-Y62/$K62</f>
        <v>#DIV/0!</v>
      </c>
      <c r="Z63" s="126"/>
      <c r="AA63" s="294"/>
      <c r="AB63" s="348"/>
      <c r="AC63" s="125" t="s">
        <v>177</v>
      </c>
      <c r="AD63" s="119"/>
      <c r="AE63" s="127" t="e">
        <f>1-AE62/$K62</f>
        <v>#DIV/0!</v>
      </c>
      <c r="AF63" s="126"/>
      <c r="AG63" s="294"/>
      <c r="AH63" s="297"/>
      <c r="AR63" s="27"/>
    </row>
    <row r="64" spans="1:85" ht="24" customHeight="1" thickTop="1" x14ac:dyDescent="0.2">
      <c r="P64" s="90" t="s">
        <v>178</v>
      </c>
      <c r="V64" s="90" t="s">
        <v>178</v>
      </c>
      <c r="AB64" s="90" t="s">
        <v>178</v>
      </c>
      <c r="AH64" s="27"/>
      <c r="AI64" s="26"/>
      <c r="AN64" s="27"/>
      <c r="AO64" s="27"/>
      <c r="AP64" s="27"/>
      <c r="AQ64" s="27"/>
    </row>
    <row r="65" spans="1:43" ht="24" customHeight="1" x14ac:dyDescent="0.2">
      <c r="P65" s="26" t="s">
        <v>150</v>
      </c>
      <c r="V65" s="26" t="s">
        <v>150</v>
      </c>
      <c r="AB65" s="26" t="s">
        <v>150</v>
      </c>
      <c r="AH65" s="27"/>
      <c r="AI65" s="26"/>
      <c r="AN65" s="27"/>
      <c r="AO65" s="27"/>
      <c r="AP65" s="27"/>
      <c r="AQ65" s="27"/>
    </row>
    <row r="66" spans="1:43" ht="24" customHeight="1" x14ac:dyDescent="0.2">
      <c r="E66" s="128"/>
      <c r="L66" s="128"/>
      <c r="O66" s="128"/>
      <c r="P66" s="26" t="s">
        <v>81</v>
      </c>
      <c r="S66" s="128"/>
      <c r="T66" s="128"/>
      <c r="U66" s="128"/>
      <c r="V66" s="26" t="s">
        <v>81</v>
      </c>
      <c r="Y66" s="128"/>
      <c r="Z66" s="128"/>
      <c r="AA66" s="128"/>
      <c r="AB66" s="26" t="s">
        <v>81</v>
      </c>
      <c r="AE66" s="128"/>
      <c r="AF66" s="128"/>
      <c r="AG66" s="128"/>
      <c r="AH66" s="27"/>
      <c r="AI66" s="26"/>
      <c r="AN66" s="27"/>
      <c r="AO66" s="27"/>
      <c r="AP66" s="27"/>
      <c r="AQ66" s="27"/>
    </row>
    <row r="67" spans="1:43" ht="24" customHeight="1" x14ac:dyDescent="0.2">
      <c r="AH67" s="27"/>
      <c r="AI67" s="26"/>
      <c r="AN67" s="27"/>
      <c r="AO67" s="27"/>
      <c r="AP67" s="27"/>
      <c r="AQ67" s="27"/>
    </row>
    <row r="68" spans="1:43" ht="30" customHeight="1" thickBot="1" x14ac:dyDescent="0.3">
      <c r="A68" s="129"/>
      <c r="C68" s="129"/>
      <c r="D68" s="90"/>
      <c r="E68" s="90"/>
      <c r="G68" s="130"/>
      <c r="H68" s="130"/>
      <c r="I68" s="130"/>
      <c r="J68" s="130"/>
      <c r="M68" s="27"/>
      <c r="O68" s="129"/>
      <c r="R68" s="129"/>
      <c r="S68" s="90"/>
      <c r="T68" s="129"/>
      <c r="U68" s="131"/>
      <c r="W68" s="130"/>
      <c r="X68" s="130"/>
      <c r="Y68" s="132"/>
      <c r="AD68" s="27"/>
      <c r="AI68" s="26"/>
      <c r="AN68" s="27"/>
    </row>
    <row r="69" spans="1:43" ht="30" customHeight="1" thickBot="1" x14ac:dyDescent="0.3">
      <c r="A69" s="390" t="s">
        <v>7</v>
      </c>
      <c r="B69" s="391"/>
      <c r="C69" s="392"/>
      <c r="D69" s="250" t="s">
        <v>8</v>
      </c>
      <c r="E69" s="251"/>
      <c r="F69" s="251"/>
      <c r="G69" s="255" t="s">
        <v>9</v>
      </c>
      <c r="H69" s="256"/>
      <c r="I69" s="224" t="s">
        <v>10</v>
      </c>
      <c r="J69" s="224" t="s">
        <v>11</v>
      </c>
      <c r="K69" s="224" t="s">
        <v>75</v>
      </c>
      <c r="M69" s="133"/>
      <c r="P69" s="255" t="s">
        <v>167</v>
      </c>
      <c r="Q69" s="393"/>
      <c r="R69" s="256"/>
      <c r="S69" s="298" t="s">
        <v>12</v>
      </c>
      <c r="T69" s="300"/>
      <c r="U69" s="298" t="s">
        <v>12</v>
      </c>
      <c r="V69" s="299"/>
      <c r="W69" s="225" t="s">
        <v>9</v>
      </c>
      <c r="X69" s="226" t="s">
        <v>11</v>
      </c>
      <c r="Y69" s="225" t="s">
        <v>13</v>
      </c>
      <c r="Z69" s="227" t="s">
        <v>14</v>
      </c>
      <c r="AD69" s="27"/>
      <c r="AE69" s="27"/>
      <c r="AI69" s="26"/>
      <c r="AO69" s="27"/>
    </row>
    <row r="70" spans="1:43" ht="24" customHeight="1" x14ac:dyDescent="0.25">
      <c r="A70" s="257" t="s">
        <v>17</v>
      </c>
      <c r="B70" s="258"/>
      <c r="C70" s="259"/>
      <c r="D70" s="244" t="s">
        <v>18</v>
      </c>
      <c r="E70" s="245"/>
      <c r="F70" s="245"/>
      <c r="G70" s="236" t="s">
        <v>19</v>
      </c>
      <c r="H70" s="237"/>
      <c r="I70" s="134">
        <v>0.95</v>
      </c>
      <c r="J70" s="134">
        <f t="shared" ref="J70:J78" si="182">1-I70</f>
        <v>5.0000000000000044E-2</v>
      </c>
      <c r="K70" s="4">
        <v>98</v>
      </c>
      <c r="M70" s="133"/>
      <c r="N70" s="269" t="s">
        <v>158</v>
      </c>
      <c r="O70" s="270"/>
      <c r="P70" s="360" t="s">
        <v>135</v>
      </c>
      <c r="Q70" s="361"/>
      <c r="R70" s="362"/>
      <c r="S70" s="288" t="s">
        <v>127</v>
      </c>
      <c r="T70" s="245"/>
      <c r="U70" s="288" t="s">
        <v>36</v>
      </c>
      <c r="V70" s="246"/>
      <c r="W70" s="135" t="s">
        <v>131</v>
      </c>
      <c r="X70" s="136">
        <v>0.75</v>
      </c>
      <c r="Y70" s="137">
        <f t="shared" ref="Y70:Y72" si="183">1-X70</f>
        <v>0.25</v>
      </c>
      <c r="Z70" s="138">
        <v>0</v>
      </c>
      <c r="AA70" s="139" t="s">
        <v>113</v>
      </c>
      <c r="AD70" s="27"/>
      <c r="AE70" s="27"/>
      <c r="AI70" s="26"/>
      <c r="AO70" s="27"/>
    </row>
    <row r="71" spans="1:43" ht="24" customHeight="1" x14ac:dyDescent="0.25">
      <c r="A71" s="260"/>
      <c r="B71" s="261"/>
      <c r="C71" s="262"/>
      <c r="D71" s="240" t="s">
        <v>29</v>
      </c>
      <c r="E71" s="241"/>
      <c r="F71" s="241"/>
      <c r="G71" s="232" t="s">
        <v>30</v>
      </c>
      <c r="H71" s="233"/>
      <c r="I71" s="140">
        <v>0.02</v>
      </c>
      <c r="J71" s="140">
        <f t="shared" si="182"/>
        <v>0.98</v>
      </c>
      <c r="K71" s="5">
        <v>36</v>
      </c>
      <c r="M71" s="133"/>
      <c r="N71" s="271"/>
      <c r="O71" s="272"/>
      <c r="P71" s="363"/>
      <c r="Q71" s="364"/>
      <c r="R71" s="365"/>
      <c r="S71" s="289" t="s">
        <v>128</v>
      </c>
      <c r="T71" s="241"/>
      <c r="U71" s="289" t="s">
        <v>39</v>
      </c>
      <c r="V71" s="290"/>
      <c r="W71" s="141" t="s">
        <v>132</v>
      </c>
      <c r="X71" s="142">
        <v>0.5</v>
      </c>
      <c r="Y71" s="143">
        <f t="shared" si="183"/>
        <v>0.5</v>
      </c>
      <c r="Z71" s="144">
        <v>0</v>
      </c>
      <c r="AA71" s="139" t="s">
        <v>114</v>
      </c>
      <c r="AD71" s="27"/>
      <c r="AE71" s="27"/>
      <c r="AI71" s="26"/>
      <c r="AO71" s="27"/>
    </row>
    <row r="72" spans="1:43" ht="24" customHeight="1" x14ac:dyDescent="0.25">
      <c r="A72" s="260"/>
      <c r="B72" s="261"/>
      <c r="C72" s="262"/>
      <c r="D72" s="240" t="s">
        <v>32</v>
      </c>
      <c r="E72" s="241"/>
      <c r="F72" s="241"/>
      <c r="G72" s="232" t="s">
        <v>33</v>
      </c>
      <c r="H72" s="233"/>
      <c r="I72" s="140">
        <v>0.03</v>
      </c>
      <c r="J72" s="140">
        <f t="shared" si="182"/>
        <v>0.97</v>
      </c>
      <c r="K72" s="5">
        <v>60</v>
      </c>
      <c r="M72" s="90"/>
      <c r="N72" s="271"/>
      <c r="O72" s="272"/>
      <c r="P72" s="363"/>
      <c r="Q72" s="364"/>
      <c r="R72" s="365"/>
      <c r="S72" s="289" t="s">
        <v>129</v>
      </c>
      <c r="T72" s="241"/>
      <c r="U72" s="289" t="s">
        <v>133</v>
      </c>
      <c r="V72" s="290"/>
      <c r="W72" s="141" t="s">
        <v>139</v>
      </c>
      <c r="X72" s="142">
        <v>0.5</v>
      </c>
      <c r="Y72" s="143">
        <f t="shared" si="183"/>
        <v>0.5</v>
      </c>
      <c r="Z72" s="144">
        <v>0</v>
      </c>
      <c r="AA72" s="139" t="s">
        <v>115</v>
      </c>
      <c r="AD72" s="27"/>
      <c r="AE72" s="27"/>
      <c r="AI72" s="26"/>
      <c r="AO72" s="27"/>
    </row>
    <row r="73" spans="1:43" ht="24" customHeight="1" thickBot="1" x14ac:dyDescent="0.3">
      <c r="A73" s="260"/>
      <c r="B73" s="261"/>
      <c r="C73" s="262"/>
      <c r="D73" s="240" t="s">
        <v>34</v>
      </c>
      <c r="E73" s="241"/>
      <c r="F73" s="241"/>
      <c r="G73" s="232" t="s">
        <v>35</v>
      </c>
      <c r="H73" s="233"/>
      <c r="I73" s="140">
        <v>0.04</v>
      </c>
      <c r="J73" s="140">
        <f t="shared" si="182"/>
        <v>0.96</v>
      </c>
      <c r="K73" s="5">
        <v>73</v>
      </c>
      <c r="N73" s="273"/>
      <c r="O73" s="274"/>
      <c r="P73" s="366"/>
      <c r="Q73" s="367"/>
      <c r="R73" s="368"/>
      <c r="S73" s="281" t="s">
        <v>130</v>
      </c>
      <c r="T73" s="243"/>
      <c r="U73" s="281" t="s">
        <v>134</v>
      </c>
      <c r="V73" s="247"/>
      <c r="W73" s="145" t="s">
        <v>140</v>
      </c>
      <c r="X73" s="146">
        <v>0.5</v>
      </c>
      <c r="Y73" s="147">
        <f t="shared" ref="Y73" si="184">1-X73</f>
        <v>0.5</v>
      </c>
      <c r="Z73" s="148">
        <v>0</v>
      </c>
      <c r="AA73" s="139" t="s">
        <v>116</v>
      </c>
      <c r="AD73" s="27"/>
      <c r="AE73" s="27"/>
      <c r="AI73" s="26"/>
      <c r="AO73" s="27"/>
    </row>
    <row r="74" spans="1:43" ht="24" customHeight="1" x14ac:dyDescent="0.25">
      <c r="A74" s="260"/>
      <c r="B74" s="261"/>
      <c r="C74" s="262"/>
      <c r="D74" s="240" t="s">
        <v>107</v>
      </c>
      <c r="E74" s="241"/>
      <c r="F74" s="241"/>
      <c r="G74" s="232" t="s">
        <v>38</v>
      </c>
      <c r="H74" s="233"/>
      <c r="I74" s="140">
        <v>0.05</v>
      </c>
      <c r="J74" s="140">
        <f t="shared" si="182"/>
        <v>0.95</v>
      </c>
      <c r="K74" s="5">
        <v>79</v>
      </c>
      <c r="N74" s="269" t="s">
        <v>166</v>
      </c>
      <c r="O74" s="270"/>
      <c r="P74" s="360" t="s">
        <v>123</v>
      </c>
      <c r="Q74" s="361"/>
      <c r="R74" s="362"/>
      <c r="S74" s="288">
        <v>1</v>
      </c>
      <c r="T74" s="245"/>
      <c r="U74" s="288">
        <v>1</v>
      </c>
      <c r="V74" s="246"/>
      <c r="W74" s="135" t="s">
        <v>56</v>
      </c>
      <c r="X74" s="149">
        <v>0.6</v>
      </c>
      <c r="Y74" s="150">
        <f>1-X74</f>
        <v>0.4</v>
      </c>
      <c r="Z74" s="138">
        <v>1</v>
      </c>
      <c r="AD74" s="27"/>
      <c r="AE74" s="27"/>
      <c r="AI74" s="26"/>
      <c r="AO74" s="27"/>
    </row>
    <row r="75" spans="1:43" ht="24" customHeight="1" thickBot="1" x14ac:dyDescent="0.3">
      <c r="A75" s="260"/>
      <c r="B75" s="261"/>
      <c r="C75" s="262"/>
      <c r="D75" s="240" t="s">
        <v>108</v>
      </c>
      <c r="E75" s="241"/>
      <c r="F75" s="241"/>
      <c r="G75" s="232" t="s">
        <v>40</v>
      </c>
      <c r="H75" s="233"/>
      <c r="I75" s="140">
        <v>0.15</v>
      </c>
      <c r="J75" s="140">
        <f t="shared" si="182"/>
        <v>0.85</v>
      </c>
      <c r="K75" s="5">
        <v>49</v>
      </c>
      <c r="N75" s="271"/>
      <c r="O75" s="272"/>
      <c r="P75" s="366"/>
      <c r="Q75" s="367"/>
      <c r="R75" s="368"/>
      <c r="S75" s="281">
        <v>2</v>
      </c>
      <c r="T75" s="243"/>
      <c r="U75" s="281">
        <v>2</v>
      </c>
      <c r="V75" s="247"/>
      <c r="W75" s="145" t="s">
        <v>31</v>
      </c>
      <c r="X75" s="146">
        <v>0.8</v>
      </c>
      <c r="Y75" s="147">
        <f>1-X75</f>
        <v>0.19999999999999996</v>
      </c>
      <c r="Z75" s="148">
        <v>1.25</v>
      </c>
      <c r="AD75" s="27"/>
      <c r="AE75" s="27"/>
      <c r="AI75" s="26"/>
      <c r="AO75" s="27"/>
    </row>
    <row r="76" spans="1:43" ht="24" customHeight="1" thickBot="1" x14ac:dyDescent="0.3">
      <c r="A76" s="260"/>
      <c r="B76" s="261"/>
      <c r="C76" s="262"/>
      <c r="D76" s="240" t="s">
        <v>109</v>
      </c>
      <c r="E76" s="241"/>
      <c r="F76" s="241"/>
      <c r="G76" s="232" t="s">
        <v>37</v>
      </c>
      <c r="H76" s="233"/>
      <c r="I76" s="140">
        <v>0.18</v>
      </c>
      <c r="J76" s="140">
        <f t="shared" si="182"/>
        <v>0.82000000000000006</v>
      </c>
      <c r="K76" s="5">
        <v>69</v>
      </c>
      <c r="N76" s="271"/>
      <c r="O76" s="272"/>
      <c r="P76" s="356" t="s">
        <v>126</v>
      </c>
      <c r="Q76" s="357"/>
      <c r="R76" s="358"/>
      <c r="S76" s="303">
        <v>1</v>
      </c>
      <c r="T76" s="369"/>
      <c r="U76" s="303">
        <v>1</v>
      </c>
      <c r="V76" s="304"/>
      <c r="W76" s="151" t="s">
        <v>67</v>
      </c>
      <c r="X76" s="152">
        <v>0.6</v>
      </c>
      <c r="Y76" s="153">
        <f>1-X76</f>
        <v>0.4</v>
      </c>
      <c r="Z76" s="154">
        <v>1</v>
      </c>
      <c r="AD76" s="27"/>
      <c r="AE76" s="27"/>
      <c r="AI76" s="26"/>
      <c r="AO76" s="27"/>
    </row>
    <row r="77" spans="1:43" ht="24" customHeight="1" x14ac:dyDescent="0.25">
      <c r="A77" s="260"/>
      <c r="B77" s="261"/>
      <c r="C77" s="262"/>
      <c r="D77" s="240" t="s">
        <v>110</v>
      </c>
      <c r="E77" s="241"/>
      <c r="F77" s="241"/>
      <c r="G77" s="232" t="s">
        <v>41</v>
      </c>
      <c r="H77" s="233"/>
      <c r="I77" s="140">
        <v>0.2</v>
      </c>
      <c r="J77" s="140">
        <f t="shared" si="182"/>
        <v>0.8</v>
      </c>
      <c r="K77" s="5">
        <v>79</v>
      </c>
      <c r="N77" s="271"/>
      <c r="O77" s="272"/>
      <c r="P77" s="360" t="s">
        <v>125</v>
      </c>
      <c r="Q77" s="361"/>
      <c r="R77" s="362"/>
      <c r="S77" s="288">
        <v>1</v>
      </c>
      <c r="T77" s="245"/>
      <c r="U77" s="288">
        <v>1</v>
      </c>
      <c r="V77" s="246"/>
      <c r="W77" s="135" t="s">
        <v>65</v>
      </c>
      <c r="X77" s="149">
        <v>0.5</v>
      </c>
      <c r="Y77" s="150">
        <f>1-X77</f>
        <v>0.5</v>
      </c>
      <c r="Z77" s="138">
        <v>1</v>
      </c>
      <c r="AA77" s="139" t="s">
        <v>117</v>
      </c>
      <c r="AD77" s="27"/>
      <c r="AE77" s="27"/>
      <c r="AI77" s="26"/>
      <c r="AO77" s="27"/>
    </row>
    <row r="78" spans="1:43" ht="24" customHeight="1" thickBot="1" x14ac:dyDescent="0.3">
      <c r="A78" s="263"/>
      <c r="B78" s="264"/>
      <c r="C78" s="265"/>
      <c r="D78" s="242" t="s">
        <v>43</v>
      </c>
      <c r="E78" s="243"/>
      <c r="F78" s="243"/>
      <c r="G78" s="234" t="s">
        <v>44</v>
      </c>
      <c r="H78" s="235"/>
      <c r="I78" s="155">
        <v>0.23</v>
      </c>
      <c r="J78" s="155">
        <f t="shared" si="182"/>
        <v>0.77</v>
      </c>
      <c r="K78" s="6">
        <v>84</v>
      </c>
      <c r="N78" s="271"/>
      <c r="O78" s="272"/>
      <c r="P78" s="366"/>
      <c r="Q78" s="367"/>
      <c r="R78" s="368"/>
      <c r="S78" s="281">
        <v>2</v>
      </c>
      <c r="T78" s="243"/>
      <c r="U78" s="281">
        <v>2</v>
      </c>
      <c r="V78" s="247"/>
      <c r="W78" s="145" t="s">
        <v>66</v>
      </c>
      <c r="X78" s="146">
        <v>0.9</v>
      </c>
      <c r="Y78" s="147">
        <f>1-X78</f>
        <v>9.9999999999999978E-2</v>
      </c>
      <c r="Z78" s="148">
        <v>1.1000000000000001</v>
      </c>
      <c r="AA78" s="139" t="s">
        <v>117</v>
      </c>
      <c r="AD78" s="27"/>
      <c r="AE78" s="27"/>
      <c r="AI78" s="26"/>
      <c r="AO78" s="27"/>
    </row>
    <row r="79" spans="1:43" ht="24" customHeight="1" x14ac:dyDescent="0.25">
      <c r="A79" s="257" t="s">
        <v>137</v>
      </c>
      <c r="B79" s="258"/>
      <c r="C79" s="259"/>
      <c r="D79" s="244" t="s">
        <v>79</v>
      </c>
      <c r="E79" s="245"/>
      <c r="F79" s="245"/>
      <c r="G79" s="236" t="s">
        <v>42</v>
      </c>
      <c r="H79" s="237"/>
      <c r="I79" s="156">
        <v>0.28999999999999998</v>
      </c>
      <c r="J79" s="156">
        <v>0.61</v>
      </c>
      <c r="K79" s="157">
        <v>69</v>
      </c>
      <c r="N79" s="271"/>
      <c r="O79" s="272"/>
      <c r="P79" s="360" t="s">
        <v>124</v>
      </c>
      <c r="Q79" s="361"/>
      <c r="R79" s="362"/>
      <c r="S79" s="288">
        <v>1</v>
      </c>
      <c r="T79" s="245"/>
      <c r="U79" s="288">
        <v>1</v>
      </c>
      <c r="V79" s="246"/>
      <c r="W79" s="135" t="s">
        <v>61</v>
      </c>
      <c r="X79" s="149">
        <v>0.4</v>
      </c>
      <c r="Y79" s="150">
        <f t="shared" ref="Y79:Y84" si="185">1-X79</f>
        <v>0.6</v>
      </c>
      <c r="Z79" s="138">
        <v>1</v>
      </c>
      <c r="AD79" s="27"/>
      <c r="AE79" s="27"/>
      <c r="AI79" s="26"/>
      <c r="AO79" s="27"/>
    </row>
    <row r="80" spans="1:43" ht="24" customHeight="1" thickBot="1" x14ac:dyDescent="0.3">
      <c r="A80" s="263"/>
      <c r="B80" s="264"/>
      <c r="C80" s="265"/>
      <c r="D80" s="242" t="s">
        <v>80</v>
      </c>
      <c r="E80" s="243"/>
      <c r="F80" s="243"/>
      <c r="G80" s="234" t="s">
        <v>45</v>
      </c>
      <c r="H80" s="235"/>
      <c r="I80" s="158">
        <v>0.05</v>
      </c>
      <c r="J80" s="158">
        <v>0.95</v>
      </c>
      <c r="K80" s="159">
        <v>69</v>
      </c>
      <c r="N80" s="271"/>
      <c r="O80" s="272"/>
      <c r="P80" s="366"/>
      <c r="Q80" s="367"/>
      <c r="R80" s="368"/>
      <c r="S80" s="281">
        <v>2</v>
      </c>
      <c r="T80" s="243"/>
      <c r="U80" s="281">
        <v>2</v>
      </c>
      <c r="V80" s="247"/>
      <c r="W80" s="145" t="s">
        <v>64</v>
      </c>
      <c r="X80" s="146">
        <v>0.6</v>
      </c>
      <c r="Y80" s="147">
        <f t="shared" si="185"/>
        <v>0.4</v>
      </c>
      <c r="Z80" s="148">
        <v>1.1000000000000001</v>
      </c>
      <c r="AD80" s="27"/>
      <c r="AE80" s="27"/>
      <c r="AI80" s="26"/>
      <c r="AO80" s="27"/>
    </row>
    <row r="81" spans="1:41" ht="24" customHeight="1" thickBot="1" x14ac:dyDescent="0.3">
      <c r="A81" s="257" t="s">
        <v>149</v>
      </c>
      <c r="B81" s="258"/>
      <c r="C81" s="259"/>
      <c r="D81" s="244" t="s">
        <v>46</v>
      </c>
      <c r="E81" s="245"/>
      <c r="F81" s="245"/>
      <c r="G81" s="236" t="s">
        <v>47</v>
      </c>
      <c r="H81" s="237"/>
      <c r="I81" s="134">
        <f t="shared" ref="I81:I89" si="186">1-J81</f>
        <v>4.0000000000000036E-2</v>
      </c>
      <c r="J81" s="134">
        <v>0.96</v>
      </c>
      <c r="K81" s="4">
        <v>45</v>
      </c>
      <c r="N81" s="271"/>
      <c r="O81" s="272"/>
      <c r="P81" s="356" t="s">
        <v>136</v>
      </c>
      <c r="Q81" s="357"/>
      <c r="R81" s="358"/>
      <c r="S81" s="303"/>
      <c r="T81" s="359"/>
      <c r="U81" s="303"/>
      <c r="V81" s="304"/>
      <c r="W81" s="160" t="s">
        <v>68</v>
      </c>
      <c r="X81" s="152">
        <v>0.15</v>
      </c>
      <c r="Y81" s="153">
        <f t="shared" si="185"/>
        <v>0.85</v>
      </c>
      <c r="Z81" s="154">
        <v>1.25</v>
      </c>
      <c r="AA81" s="139"/>
      <c r="AD81" s="27"/>
      <c r="AE81" s="27"/>
      <c r="AI81" s="26"/>
      <c r="AO81" s="27"/>
    </row>
    <row r="82" spans="1:41" ht="24" customHeight="1" x14ac:dyDescent="0.25">
      <c r="A82" s="260"/>
      <c r="B82" s="261"/>
      <c r="C82" s="262"/>
      <c r="D82" s="240" t="s">
        <v>48</v>
      </c>
      <c r="E82" s="241"/>
      <c r="F82" s="241"/>
      <c r="G82" s="232" t="s">
        <v>49</v>
      </c>
      <c r="H82" s="233"/>
      <c r="I82" s="140">
        <f t="shared" si="186"/>
        <v>6.0000000000000053E-2</v>
      </c>
      <c r="J82" s="140">
        <v>0.94</v>
      </c>
      <c r="K82" s="5">
        <v>66</v>
      </c>
      <c r="N82" s="271"/>
      <c r="O82" s="272"/>
      <c r="P82" s="360" t="s">
        <v>143</v>
      </c>
      <c r="Q82" s="361"/>
      <c r="R82" s="362"/>
      <c r="S82" s="288" t="s">
        <v>144</v>
      </c>
      <c r="T82" s="245"/>
      <c r="U82" s="288" t="s">
        <v>144</v>
      </c>
      <c r="V82" s="246"/>
      <c r="W82" s="135" t="s">
        <v>42</v>
      </c>
      <c r="X82" s="136">
        <v>0.45</v>
      </c>
      <c r="Y82" s="137">
        <f>1-X82</f>
        <v>0.55000000000000004</v>
      </c>
      <c r="Z82" s="138">
        <v>1</v>
      </c>
      <c r="AD82" s="27"/>
      <c r="AE82" s="27"/>
      <c r="AI82" s="26"/>
      <c r="AO82" s="27"/>
    </row>
    <row r="83" spans="1:41" ht="24" customHeight="1" thickBot="1" x14ac:dyDescent="0.3">
      <c r="A83" s="260"/>
      <c r="B83" s="261"/>
      <c r="C83" s="262"/>
      <c r="D83" s="240" t="s">
        <v>50</v>
      </c>
      <c r="E83" s="241"/>
      <c r="F83" s="241"/>
      <c r="G83" s="232" t="s">
        <v>51</v>
      </c>
      <c r="H83" s="233"/>
      <c r="I83" s="140">
        <f t="shared" si="186"/>
        <v>7.999999999999996E-2</v>
      </c>
      <c r="J83" s="140">
        <v>0.92</v>
      </c>
      <c r="K83" s="5">
        <v>77</v>
      </c>
      <c r="N83" s="271"/>
      <c r="O83" s="272"/>
      <c r="P83" s="366"/>
      <c r="Q83" s="367"/>
      <c r="R83" s="368"/>
      <c r="S83" s="281" t="s">
        <v>145</v>
      </c>
      <c r="T83" s="243"/>
      <c r="U83" s="281" t="s">
        <v>145</v>
      </c>
      <c r="V83" s="247"/>
      <c r="W83" s="145" t="s">
        <v>45</v>
      </c>
      <c r="X83" s="146">
        <v>0</v>
      </c>
      <c r="Y83" s="147">
        <f>1-X83</f>
        <v>1</v>
      </c>
      <c r="Z83" s="148">
        <v>1.1000000000000001</v>
      </c>
      <c r="AA83" s="139" t="s">
        <v>117</v>
      </c>
      <c r="AD83" s="27"/>
      <c r="AE83" s="27"/>
      <c r="AI83" s="26"/>
      <c r="AO83" s="27"/>
    </row>
    <row r="84" spans="1:41" ht="24" customHeight="1" thickBot="1" x14ac:dyDescent="0.3">
      <c r="A84" s="260"/>
      <c r="B84" s="261"/>
      <c r="C84" s="262"/>
      <c r="D84" s="240" t="s">
        <v>52</v>
      </c>
      <c r="E84" s="241"/>
      <c r="F84" s="241"/>
      <c r="G84" s="232" t="s">
        <v>53</v>
      </c>
      <c r="H84" s="233"/>
      <c r="I84" s="140">
        <f t="shared" si="186"/>
        <v>9.9999999999999978E-2</v>
      </c>
      <c r="J84" s="140">
        <v>0.9</v>
      </c>
      <c r="K84" s="5">
        <v>83</v>
      </c>
      <c r="N84" s="273"/>
      <c r="O84" s="274"/>
      <c r="P84" s="356" t="s">
        <v>69</v>
      </c>
      <c r="Q84" s="357"/>
      <c r="R84" s="358"/>
      <c r="S84" s="303"/>
      <c r="T84" s="359"/>
      <c r="U84" s="303"/>
      <c r="V84" s="304"/>
      <c r="W84" s="145" t="s">
        <v>70</v>
      </c>
      <c r="X84" s="161">
        <f>D94/100</f>
        <v>0.01</v>
      </c>
      <c r="Y84" s="162">
        <f t="shared" si="185"/>
        <v>0.99</v>
      </c>
      <c r="Z84" s="163">
        <f>D94/C11</f>
        <v>1</v>
      </c>
      <c r="AA84" s="139" t="s">
        <v>122</v>
      </c>
      <c r="AD84" s="27"/>
      <c r="AE84" s="27"/>
      <c r="AI84" s="26"/>
      <c r="AO84" s="27"/>
    </row>
    <row r="85" spans="1:41" ht="24" customHeight="1" x14ac:dyDescent="0.25">
      <c r="A85" s="260"/>
      <c r="B85" s="261"/>
      <c r="C85" s="262"/>
      <c r="D85" s="240" t="s">
        <v>54</v>
      </c>
      <c r="E85" s="241"/>
      <c r="F85" s="241"/>
      <c r="G85" s="232" t="s">
        <v>55</v>
      </c>
      <c r="H85" s="233"/>
      <c r="I85" s="140">
        <f t="shared" si="186"/>
        <v>2.0000000000000018E-2</v>
      </c>
      <c r="J85" s="140">
        <v>0.98</v>
      </c>
      <c r="K85" s="5">
        <v>30</v>
      </c>
      <c r="N85" s="164"/>
      <c r="S85" s="165"/>
      <c r="T85" s="165"/>
      <c r="U85" s="165"/>
      <c r="V85" s="132"/>
      <c r="AD85" s="27"/>
      <c r="AE85" s="27"/>
      <c r="AI85" s="26"/>
      <c r="AO85" s="27"/>
    </row>
    <row r="86" spans="1:41" ht="24" customHeight="1" x14ac:dyDescent="0.25">
      <c r="A86" s="260"/>
      <c r="B86" s="261"/>
      <c r="C86" s="262"/>
      <c r="D86" s="240" t="s">
        <v>57</v>
      </c>
      <c r="E86" s="241"/>
      <c r="F86" s="241"/>
      <c r="G86" s="232" t="s">
        <v>58</v>
      </c>
      <c r="H86" s="233"/>
      <c r="I86" s="140">
        <f t="shared" si="186"/>
        <v>3.0000000000000027E-2</v>
      </c>
      <c r="J86" s="140">
        <v>0.97</v>
      </c>
      <c r="K86" s="5">
        <v>55</v>
      </c>
      <c r="N86" s="166"/>
      <c r="S86" s="132"/>
      <c r="T86" s="132"/>
      <c r="U86" s="167"/>
      <c r="V86" s="132"/>
      <c r="AI86" s="26"/>
      <c r="AO86" s="27"/>
    </row>
    <row r="87" spans="1:41" ht="24" customHeight="1" x14ac:dyDescent="0.25">
      <c r="A87" s="260"/>
      <c r="B87" s="261"/>
      <c r="C87" s="262"/>
      <c r="D87" s="240" t="s">
        <v>59</v>
      </c>
      <c r="E87" s="241"/>
      <c r="F87" s="241"/>
      <c r="G87" s="232" t="s">
        <v>60</v>
      </c>
      <c r="H87" s="233"/>
      <c r="I87" s="140">
        <f t="shared" si="186"/>
        <v>4.0000000000000036E-2</v>
      </c>
      <c r="J87" s="140">
        <v>0.96</v>
      </c>
      <c r="K87" s="5">
        <v>70</v>
      </c>
      <c r="N87" s="166"/>
      <c r="S87" s="132"/>
      <c r="T87" s="132"/>
      <c r="U87" s="132"/>
      <c r="V87" s="132"/>
      <c r="AF87" s="27"/>
      <c r="AI87" s="26"/>
      <c r="AO87" s="27"/>
    </row>
    <row r="88" spans="1:41" ht="24" customHeight="1" thickBot="1" x14ac:dyDescent="0.3">
      <c r="A88" s="263"/>
      <c r="B88" s="264"/>
      <c r="C88" s="265"/>
      <c r="D88" s="242" t="s">
        <v>62</v>
      </c>
      <c r="E88" s="243"/>
      <c r="F88" s="243"/>
      <c r="G88" s="234" t="s">
        <v>63</v>
      </c>
      <c r="H88" s="235"/>
      <c r="I88" s="155">
        <f t="shared" si="186"/>
        <v>5.0000000000000044E-2</v>
      </c>
      <c r="J88" s="155">
        <v>0.95</v>
      </c>
      <c r="K88" s="6">
        <v>77</v>
      </c>
      <c r="N88" s="166"/>
      <c r="S88" s="132"/>
      <c r="T88" s="132"/>
      <c r="U88" s="132"/>
      <c r="V88" s="132"/>
      <c r="AF88" s="27"/>
      <c r="AI88" s="26"/>
    </row>
    <row r="89" spans="1:41" ht="24" customHeight="1" x14ac:dyDescent="0.25">
      <c r="A89" s="257" t="s">
        <v>138</v>
      </c>
      <c r="B89" s="258"/>
      <c r="C89" s="259"/>
      <c r="D89" s="244" t="s">
        <v>79</v>
      </c>
      <c r="E89" s="245"/>
      <c r="F89" s="246"/>
      <c r="G89" s="236" t="s">
        <v>146</v>
      </c>
      <c r="H89" s="237"/>
      <c r="I89" s="134">
        <f t="shared" si="186"/>
        <v>0.19999999999999996</v>
      </c>
      <c r="J89" s="134">
        <v>0.8</v>
      </c>
      <c r="K89" s="4">
        <v>86</v>
      </c>
      <c r="AE89" s="27"/>
      <c r="AF89" s="27"/>
      <c r="AI89" s="26"/>
    </row>
    <row r="90" spans="1:41" ht="24" customHeight="1" thickBot="1" x14ac:dyDescent="0.3">
      <c r="A90" s="263"/>
      <c r="B90" s="264"/>
      <c r="C90" s="265"/>
      <c r="D90" s="242" t="s">
        <v>80</v>
      </c>
      <c r="E90" s="243"/>
      <c r="F90" s="247"/>
      <c r="G90" s="234" t="s">
        <v>147</v>
      </c>
      <c r="H90" s="235"/>
      <c r="I90" s="155">
        <v>0.1</v>
      </c>
      <c r="J90" s="155">
        <v>0.9</v>
      </c>
      <c r="K90" s="6">
        <v>86</v>
      </c>
      <c r="AE90" s="27"/>
      <c r="AI90" s="26"/>
    </row>
    <row r="91" spans="1:41" ht="24" customHeight="1" thickBot="1" x14ac:dyDescent="0.3">
      <c r="A91" s="266" t="s">
        <v>141</v>
      </c>
      <c r="B91" s="267"/>
      <c r="C91" s="268"/>
      <c r="D91" s="248" t="s">
        <v>142</v>
      </c>
      <c r="E91" s="249"/>
      <c r="F91" s="249"/>
      <c r="G91" s="238" t="s">
        <v>121</v>
      </c>
      <c r="H91" s="239"/>
      <c r="I91" s="213">
        <v>0.15</v>
      </c>
      <c r="J91" s="213">
        <v>0.85</v>
      </c>
      <c r="K91" s="214">
        <v>69</v>
      </c>
      <c r="AE91" s="27"/>
      <c r="AI91" s="26"/>
    </row>
    <row r="92" spans="1:41" ht="24" customHeight="1" x14ac:dyDescent="0.2">
      <c r="A92" s="132"/>
    </row>
    <row r="93" spans="1:41" ht="24" customHeight="1" thickBot="1" x14ac:dyDescent="0.25">
      <c r="M93" s="33"/>
    </row>
    <row r="94" spans="1:41" ht="24" customHeight="1" thickBot="1" x14ac:dyDescent="0.25">
      <c r="A94" s="200" t="s">
        <v>4</v>
      </c>
      <c r="B94" s="201"/>
      <c r="C94" s="198"/>
      <c r="D94" s="194">
        <v>1</v>
      </c>
      <c r="E94" s="195"/>
      <c r="F94" s="168" t="s">
        <v>5</v>
      </c>
      <c r="G94" s="199"/>
      <c r="H94" s="169"/>
      <c r="I94" s="190"/>
      <c r="AG94" s="27"/>
      <c r="AI94" s="26"/>
    </row>
    <row r="95" spans="1:41" ht="24" customHeight="1" x14ac:dyDescent="0.2">
      <c r="A95" s="132"/>
      <c r="D95" s="139" t="s">
        <v>119</v>
      </c>
      <c r="E95" s="139"/>
      <c r="F95" s="139"/>
      <c r="G95" s="139"/>
      <c r="H95" s="139"/>
      <c r="I95" s="139"/>
      <c r="AI95" s="26"/>
      <c r="AJ95" s="27"/>
    </row>
    <row r="96" spans="1:41" ht="24" customHeight="1" x14ac:dyDescent="0.2">
      <c r="A96" s="132"/>
      <c r="D96" s="139" t="s">
        <v>120</v>
      </c>
      <c r="E96" s="139"/>
      <c r="F96" s="139"/>
      <c r="G96" s="139"/>
      <c r="H96" s="139"/>
      <c r="I96" s="139"/>
      <c r="AI96" s="26"/>
      <c r="AJ96" s="27"/>
    </row>
    <row r="97" spans="1:36" ht="24" customHeight="1" x14ac:dyDescent="0.2">
      <c r="A97" s="132"/>
      <c r="N97" s="170"/>
      <c r="AI97" s="26"/>
      <c r="AJ97" s="27"/>
    </row>
    <row r="98" spans="1:36" ht="24" customHeight="1" x14ac:dyDescent="0.2">
      <c r="AH98" s="27"/>
      <c r="AI98" s="26"/>
    </row>
    <row r="99" spans="1:36" ht="24" customHeight="1" x14ac:dyDescent="0.2">
      <c r="AH99" s="27"/>
      <c r="AI99" s="26"/>
    </row>
    <row r="100" spans="1:36" ht="24" customHeight="1" x14ac:dyDescent="0.2">
      <c r="AI100" s="26"/>
    </row>
    <row r="127" spans="35:35" ht="24" customHeight="1" x14ac:dyDescent="0.2">
      <c r="AI127" s="26"/>
    </row>
    <row r="135" spans="6:9" ht="24" customHeight="1" x14ac:dyDescent="0.2">
      <c r="F135" s="128"/>
      <c r="G135" s="128"/>
      <c r="H135" s="128"/>
      <c r="I135" s="128"/>
    </row>
  </sheetData>
  <sheetProtection algorithmName="SHA-512" hashValue="80hgNpbcsQglgjeyhLJibc31bfERvmVetqkHPBuZP/CMYhT35iovDW6bPeb7pT6UFVAnIVZPT8ABpaIraIWJ/A==" saltValue="JpntoGUysIl7ATsCR+Az9Q==" spinCount="100000" sheet="1" objects="1" scenarios="1"/>
  <protectedRanges>
    <protectedRange sqref="Z19:Z60 AF19:AF60 W19:W60 AC19:AC60" name="Series"/>
    <protectedRange password="CB85" sqref="C19:E60 L19:L59 J19:K60" name="Step 1_2"/>
    <protectedRange password="CB85" sqref="N19:N60" name="Step 3"/>
    <protectedRange password="CB85" sqref="Q19:Q60" name="Step 4"/>
  </protectedRanges>
  <mergeCells count="148">
    <mergeCell ref="D84:F84"/>
    <mergeCell ref="G84:H84"/>
    <mergeCell ref="A1:B1"/>
    <mergeCell ref="A2:B2"/>
    <mergeCell ref="A3:B3"/>
    <mergeCell ref="A4:B4"/>
    <mergeCell ref="S79:T79"/>
    <mergeCell ref="P82:R83"/>
    <mergeCell ref="U84:V84"/>
    <mergeCell ref="U75:V75"/>
    <mergeCell ref="C1:K1"/>
    <mergeCell ref="C2:K2"/>
    <mergeCell ref="C3:K3"/>
    <mergeCell ref="C4:K4"/>
    <mergeCell ref="C5:K5"/>
    <mergeCell ref="A15:F16"/>
    <mergeCell ref="A17:F17"/>
    <mergeCell ref="A69:C69"/>
    <mergeCell ref="P69:R69"/>
    <mergeCell ref="S83:T83"/>
    <mergeCell ref="P79:R80"/>
    <mergeCell ref="P77:R78"/>
    <mergeCell ref="S81:T81"/>
    <mergeCell ref="P81:R81"/>
    <mergeCell ref="P84:R84"/>
    <mergeCell ref="S84:T84"/>
    <mergeCell ref="S82:T82"/>
    <mergeCell ref="S80:T80"/>
    <mergeCell ref="P70:R73"/>
    <mergeCell ref="N70:O73"/>
    <mergeCell ref="S72:T72"/>
    <mergeCell ref="S73:T73"/>
    <mergeCell ref="S78:T78"/>
    <mergeCell ref="S76:T76"/>
    <mergeCell ref="P76:R76"/>
    <mergeCell ref="S77:T77"/>
    <mergeCell ref="S74:T74"/>
    <mergeCell ref="S75:T75"/>
    <mergeCell ref="P74:R75"/>
    <mergeCell ref="A5:B5"/>
    <mergeCell ref="T15:V16"/>
    <mergeCell ref="Z15:AB16"/>
    <mergeCell ref="W15:Y16"/>
    <mergeCell ref="AA17:AB17"/>
    <mergeCell ref="Q17:S17"/>
    <mergeCell ref="Q15:S16"/>
    <mergeCell ref="AA61:AA63"/>
    <mergeCell ref="U61:U63"/>
    <mergeCell ref="V61:V63"/>
    <mergeCell ref="W17:Y17"/>
    <mergeCell ref="U17:V17"/>
    <mergeCell ref="AB61:AB63"/>
    <mergeCell ref="H15:M16"/>
    <mergeCell ref="H61:I62"/>
    <mergeCell ref="N17:P17"/>
    <mergeCell ref="N15:P16"/>
    <mergeCell ref="BV16:CG16"/>
    <mergeCell ref="BV17:BY17"/>
    <mergeCell ref="AS16:AT16"/>
    <mergeCell ref="BZ17:CG17"/>
    <mergeCell ref="U81:V81"/>
    <mergeCell ref="AR1:AW1"/>
    <mergeCell ref="AR2:AW2"/>
    <mergeCell ref="AP4:AQ4"/>
    <mergeCell ref="AV16:BG16"/>
    <mergeCell ref="AV17:AY17"/>
    <mergeCell ref="AS15:AT15"/>
    <mergeCell ref="AZ17:BG17"/>
    <mergeCell ref="AP1:AQ1"/>
    <mergeCell ref="AP2:AQ2"/>
    <mergeCell ref="AC12:AH14"/>
    <mergeCell ref="AF15:AH16"/>
    <mergeCell ref="AC17:AE17"/>
    <mergeCell ref="AG17:AH17"/>
    <mergeCell ref="U79:V79"/>
    <mergeCell ref="U80:V80"/>
    <mergeCell ref="U77:V77"/>
    <mergeCell ref="U78:V78"/>
    <mergeCell ref="U76:V76"/>
    <mergeCell ref="U74:V74"/>
    <mergeCell ref="A70:C78"/>
    <mergeCell ref="A79:C80"/>
    <mergeCell ref="A81:C88"/>
    <mergeCell ref="A89:C90"/>
    <mergeCell ref="A91:C91"/>
    <mergeCell ref="N74:O84"/>
    <mergeCell ref="BI16:BT16"/>
    <mergeCell ref="BI17:BL17"/>
    <mergeCell ref="BM17:BT17"/>
    <mergeCell ref="U83:V83"/>
    <mergeCell ref="AC15:AE16"/>
    <mergeCell ref="U70:V70"/>
    <mergeCell ref="U71:V71"/>
    <mergeCell ref="U72:V72"/>
    <mergeCell ref="U73:V73"/>
    <mergeCell ref="U82:V82"/>
    <mergeCell ref="AV15:BD15"/>
    <mergeCell ref="AG61:AG63"/>
    <mergeCell ref="AH61:AH63"/>
    <mergeCell ref="U69:V69"/>
    <mergeCell ref="S69:T69"/>
    <mergeCell ref="S71:T71"/>
    <mergeCell ref="S70:T70"/>
    <mergeCell ref="G76:H76"/>
    <mergeCell ref="G77:H77"/>
    <mergeCell ref="G78:H78"/>
    <mergeCell ref="G79:H79"/>
    <mergeCell ref="G80:H80"/>
    <mergeCell ref="G81:H81"/>
    <mergeCell ref="G82:H82"/>
    <mergeCell ref="G83:H83"/>
    <mergeCell ref="D70:F70"/>
    <mergeCell ref="D71:F71"/>
    <mergeCell ref="D72:F72"/>
    <mergeCell ref="D73:F73"/>
    <mergeCell ref="D74:F74"/>
    <mergeCell ref="D75:F75"/>
    <mergeCell ref="D76:F76"/>
    <mergeCell ref="D77:F77"/>
    <mergeCell ref="D78:F78"/>
    <mergeCell ref="D79:F79"/>
    <mergeCell ref="D80:F80"/>
    <mergeCell ref="D81:F81"/>
    <mergeCell ref="D82:F82"/>
    <mergeCell ref="D83:F83"/>
    <mergeCell ref="D69:F69"/>
    <mergeCell ref="H17:M17"/>
    <mergeCell ref="G69:H69"/>
    <mergeCell ref="G70:H70"/>
    <mergeCell ref="G71:H71"/>
    <mergeCell ref="G72:H72"/>
    <mergeCell ref="G73:H73"/>
    <mergeCell ref="G74:H74"/>
    <mergeCell ref="G75:H75"/>
    <mergeCell ref="G85:H85"/>
    <mergeCell ref="G86:H86"/>
    <mergeCell ref="G87:H87"/>
    <mergeCell ref="G88:H88"/>
    <mergeCell ref="G89:H89"/>
    <mergeCell ref="G90:H90"/>
    <mergeCell ref="G91:H91"/>
    <mergeCell ref="D85:F85"/>
    <mergeCell ref="D86:F86"/>
    <mergeCell ref="D87:F87"/>
    <mergeCell ref="D88:F88"/>
    <mergeCell ref="D89:F89"/>
    <mergeCell ref="D90:F90"/>
    <mergeCell ref="D91:F91"/>
  </mergeCells>
  <phoneticPr fontId="0" type="noConversion"/>
  <conditionalFormatting sqref="BB19">
    <cfRule type="expression" dxfId="157" priority="286">
      <formula>IF(BA19="-",FALSE,TRUE)</formula>
    </cfRule>
  </conditionalFormatting>
  <conditionalFormatting sqref="BB20:BB59">
    <cfRule type="expression" dxfId="156" priority="285">
      <formula>IF(BA20="-",FALSE,TRUE)</formula>
    </cfRule>
  </conditionalFormatting>
  <conditionalFormatting sqref="BB21">
    <cfRule type="expression" dxfId="155" priority="284">
      <formula>IF(BA21="-",FALSE,TRUE)</formula>
    </cfRule>
  </conditionalFormatting>
  <conditionalFormatting sqref="BB22">
    <cfRule type="expression" dxfId="154" priority="283">
      <formula>IF(BA22="-",FALSE,TRUE)</formula>
    </cfRule>
  </conditionalFormatting>
  <conditionalFormatting sqref="BB23">
    <cfRule type="expression" dxfId="153" priority="282">
      <formula>IF(BA23="-",FALSE,TRUE)</formula>
    </cfRule>
  </conditionalFormatting>
  <conditionalFormatting sqref="BB24">
    <cfRule type="expression" dxfId="152" priority="281">
      <formula>IF(BA24="-",FALSE,TRUE)</formula>
    </cfRule>
  </conditionalFormatting>
  <conditionalFormatting sqref="BB25">
    <cfRule type="expression" dxfId="151" priority="280">
      <formula>IF(BA25="-",FALSE,TRUE)</formula>
    </cfRule>
  </conditionalFormatting>
  <conditionalFormatting sqref="BB26">
    <cfRule type="expression" dxfId="150" priority="279">
      <formula>IF(BA26="-",FALSE,TRUE)</formula>
    </cfRule>
  </conditionalFormatting>
  <conditionalFormatting sqref="BB27">
    <cfRule type="expression" dxfId="149" priority="278">
      <formula>IF(BA27="-",FALSE,TRUE)</formula>
    </cfRule>
  </conditionalFormatting>
  <conditionalFormatting sqref="BB28">
    <cfRule type="expression" dxfId="148" priority="277">
      <formula>IF(BA28="-",FALSE,TRUE)</formula>
    </cfRule>
  </conditionalFormatting>
  <conditionalFormatting sqref="BB29">
    <cfRule type="expression" dxfId="147" priority="276">
      <formula>IF(BA29="-",FALSE,TRUE)</formula>
    </cfRule>
  </conditionalFormatting>
  <conditionalFormatting sqref="BB30">
    <cfRule type="expression" dxfId="146" priority="275">
      <formula>IF(BA30="-",FALSE,TRUE)</formula>
    </cfRule>
  </conditionalFormatting>
  <conditionalFormatting sqref="BB31">
    <cfRule type="expression" dxfId="145" priority="274">
      <formula>IF(BA31="-",FALSE,TRUE)</formula>
    </cfRule>
  </conditionalFormatting>
  <conditionalFormatting sqref="BB32">
    <cfRule type="expression" dxfId="144" priority="273">
      <formula>IF(BA32="-",FALSE,TRUE)</formula>
    </cfRule>
  </conditionalFormatting>
  <conditionalFormatting sqref="BB33">
    <cfRule type="expression" dxfId="143" priority="272">
      <formula>IF(BA33="-",FALSE,TRUE)</formula>
    </cfRule>
  </conditionalFormatting>
  <conditionalFormatting sqref="BB34">
    <cfRule type="expression" dxfId="142" priority="271">
      <formula>IF(BA34="-",FALSE,TRUE)</formula>
    </cfRule>
  </conditionalFormatting>
  <conditionalFormatting sqref="BB35">
    <cfRule type="expression" dxfId="141" priority="270">
      <formula>IF(BA35="-",FALSE,TRUE)</formula>
    </cfRule>
  </conditionalFormatting>
  <conditionalFormatting sqref="BB36">
    <cfRule type="expression" dxfId="140" priority="269">
      <formula>IF(BA36="-",FALSE,TRUE)</formula>
    </cfRule>
  </conditionalFormatting>
  <conditionalFormatting sqref="BB37">
    <cfRule type="expression" dxfId="139" priority="268">
      <formula>IF(BA37="-",FALSE,TRUE)</formula>
    </cfRule>
  </conditionalFormatting>
  <conditionalFormatting sqref="BB60">
    <cfRule type="expression" dxfId="138" priority="267">
      <formula>IF(BA60="-",FALSE,TRUE)</formula>
    </cfRule>
  </conditionalFormatting>
  <conditionalFormatting sqref="BB38">
    <cfRule type="expression" dxfId="137" priority="258">
      <formula>IF(BA38="-",FALSE,TRUE)</formula>
    </cfRule>
  </conditionalFormatting>
  <conditionalFormatting sqref="BB39">
    <cfRule type="expression" dxfId="136" priority="257">
      <formula>IF(BA39="-",FALSE,TRUE)</formula>
    </cfRule>
  </conditionalFormatting>
  <conditionalFormatting sqref="BB40">
    <cfRule type="expression" dxfId="135" priority="256">
      <formula>IF(BA40="-",FALSE,TRUE)</formula>
    </cfRule>
  </conditionalFormatting>
  <conditionalFormatting sqref="BB41">
    <cfRule type="expression" dxfId="134" priority="255">
      <formula>IF(BA41="-",FALSE,TRUE)</formula>
    </cfRule>
  </conditionalFormatting>
  <conditionalFormatting sqref="BB42">
    <cfRule type="expression" dxfId="133" priority="254">
      <formula>IF(BA42="-",FALSE,TRUE)</formula>
    </cfRule>
  </conditionalFormatting>
  <conditionalFormatting sqref="BB43">
    <cfRule type="expression" dxfId="132" priority="253">
      <formula>IF(BA43="-",FALSE,TRUE)</formula>
    </cfRule>
  </conditionalFormatting>
  <conditionalFormatting sqref="BB44">
    <cfRule type="expression" dxfId="131" priority="252">
      <formula>IF(BA44="-",FALSE,TRUE)</formula>
    </cfRule>
  </conditionalFormatting>
  <conditionalFormatting sqref="BB45">
    <cfRule type="expression" dxfId="130" priority="251">
      <formula>IF(BA45="-",FALSE,TRUE)</formula>
    </cfRule>
  </conditionalFormatting>
  <conditionalFormatting sqref="BB46">
    <cfRule type="expression" dxfId="129" priority="250">
      <formula>IF(BA46="-",FALSE,TRUE)</formula>
    </cfRule>
  </conditionalFormatting>
  <conditionalFormatting sqref="BB47">
    <cfRule type="expression" dxfId="128" priority="249">
      <formula>IF(BA47="-",FALSE,TRUE)</formula>
    </cfRule>
  </conditionalFormatting>
  <conditionalFormatting sqref="BB48">
    <cfRule type="expression" dxfId="127" priority="240">
      <formula>IF(BA48="-",FALSE,TRUE)</formula>
    </cfRule>
  </conditionalFormatting>
  <conditionalFormatting sqref="BB49">
    <cfRule type="expression" dxfId="126" priority="239">
      <formula>IF(BA49="-",FALSE,TRUE)</formula>
    </cfRule>
  </conditionalFormatting>
  <conditionalFormatting sqref="BB50">
    <cfRule type="expression" dxfId="125" priority="238">
      <formula>IF(BA50="-",FALSE,TRUE)</formula>
    </cfRule>
  </conditionalFormatting>
  <conditionalFormatting sqref="BB51">
    <cfRule type="expression" dxfId="124" priority="237">
      <formula>IF(BA51="-",FALSE,TRUE)</formula>
    </cfRule>
  </conditionalFormatting>
  <conditionalFormatting sqref="BB52">
    <cfRule type="expression" dxfId="123" priority="236">
      <formula>IF(BA52="-",FALSE,TRUE)</formula>
    </cfRule>
  </conditionalFormatting>
  <conditionalFormatting sqref="BB53">
    <cfRule type="expression" dxfId="122" priority="235">
      <formula>IF(BA53="-",FALSE,TRUE)</formula>
    </cfRule>
  </conditionalFormatting>
  <conditionalFormatting sqref="BB54">
    <cfRule type="expression" dxfId="121" priority="234">
      <formula>IF(BA54="-",FALSE,TRUE)</formula>
    </cfRule>
  </conditionalFormatting>
  <conditionalFormatting sqref="BB55">
    <cfRule type="expression" dxfId="120" priority="233">
      <formula>IF(BA55="-",FALSE,TRUE)</formula>
    </cfRule>
  </conditionalFormatting>
  <conditionalFormatting sqref="BB56">
    <cfRule type="expression" dxfId="119" priority="232">
      <formula>IF(BA56="-",FALSE,TRUE)</formula>
    </cfRule>
  </conditionalFormatting>
  <conditionalFormatting sqref="BB57">
    <cfRule type="expression" dxfId="118" priority="231">
      <formula>IF(BA57="-",FALSE,TRUE)</formula>
    </cfRule>
  </conditionalFormatting>
  <conditionalFormatting sqref="BB58">
    <cfRule type="expression" dxfId="117" priority="222">
      <formula>IF(BA58="-",FALSE,TRUE)</formula>
    </cfRule>
  </conditionalFormatting>
  <conditionalFormatting sqref="BB59">
    <cfRule type="expression" dxfId="116" priority="213">
      <formula>IF(BA59="-",FALSE,TRUE)</formula>
    </cfRule>
  </conditionalFormatting>
  <conditionalFormatting sqref="BF61">
    <cfRule type="expression" dxfId="115" priority="211">
      <formula>IF(BF61&gt;$AU$15,FALSE,TRUE)</formula>
    </cfRule>
  </conditionalFormatting>
  <conditionalFormatting sqref="AC19:AC60">
    <cfRule type="expression" dxfId="114" priority="123">
      <formula>IF(OR(J19="P1",J19="P2",J19="BMP"),TRUE,FALSE)</formula>
    </cfRule>
  </conditionalFormatting>
  <conditionalFormatting sqref="M63 P63 S63 Y63 AE63">
    <cfRule type="expression" dxfId="113" priority="122">
      <formula>IF(M63&gt;=0.7994,TRUE,FALSE)</formula>
    </cfRule>
  </conditionalFormatting>
  <conditionalFormatting sqref="F19:G60">
    <cfRule type="expression" dxfId="112" priority="121">
      <formula>IF(_xlfn.ISFORMULA($F19),FALSE,TRUE)</formula>
    </cfRule>
  </conditionalFormatting>
  <conditionalFormatting sqref="L21:L60">
    <cfRule type="expression" dxfId="111" priority="120">
      <formula>IF(_xlfn.ISFORMULA($L21),FALSE,TRUE)</formula>
    </cfRule>
  </conditionalFormatting>
  <conditionalFormatting sqref="M19:M60">
    <cfRule type="expression" dxfId="110" priority="119">
      <formula>IF(_xlfn.ISFORMULA($M19),FALSE,TRUE)</formula>
    </cfRule>
  </conditionalFormatting>
  <conditionalFormatting sqref="O19:O60">
    <cfRule type="expression" dxfId="109" priority="118">
      <formula>IF(_xlfn.ISFORMULA($O19),FALSE,TRUE)</formula>
    </cfRule>
  </conditionalFormatting>
  <conditionalFormatting sqref="P19:P60">
    <cfRule type="expression" dxfId="108" priority="117">
      <formula>IF(_xlfn.ISFORMULA($P19),FALSE,TRUE)</formula>
    </cfRule>
  </conditionalFormatting>
  <conditionalFormatting sqref="R19:R60">
    <cfRule type="expression" dxfId="107" priority="116">
      <formula>IF(_xlfn.ISFORMULA($R19),FALSE,TRUE)</formula>
    </cfRule>
  </conditionalFormatting>
  <conditionalFormatting sqref="S19:S60">
    <cfRule type="expression" dxfId="106" priority="115">
      <formula>IF(_xlfn.ISFORMULA($S19),FALSE,TRUE)</formula>
    </cfRule>
  </conditionalFormatting>
  <conditionalFormatting sqref="U19:U60">
    <cfRule type="expression" dxfId="105" priority="114">
      <formula>IF(_xlfn.ISFORMULA($U19),FALSE,TRUE)</formula>
    </cfRule>
  </conditionalFormatting>
  <conditionalFormatting sqref="V19:V60">
    <cfRule type="expression" dxfId="104" priority="113">
      <formula>IF(_xlfn.ISFORMULA($V19),FALSE,TRUE)</formula>
    </cfRule>
  </conditionalFormatting>
  <conditionalFormatting sqref="X19:X60">
    <cfRule type="expression" dxfId="103" priority="112">
      <formula>IF(_xlfn.ISFORMULA($X19),FALSE,TRUE)</formula>
    </cfRule>
  </conditionalFormatting>
  <conditionalFormatting sqref="Y19:Y60">
    <cfRule type="expression" dxfId="102" priority="111">
      <formula>IF(_xlfn.ISFORMULA($Y19),FALSE,TRUE)</formula>
    </cfRule>
  </conditionalFormatting>
  <conditionalFormatting sqref="AA19:AA60">
    <cfRule type="expression" dxfId="101" priority="110">
      <formula>IF(_xlfn.ISFORMULA($AA19),FALSE,TRUE)</formula>
    </cfRule>
  </conditionalFormatting>
  <conditionalFormatting sqref="AB19:AB60">
    <cfRule type="expression" dxfId="100" priority="109">
      <formula>IF(_xlfn.ISFORMULA($AB19),FALSE,TRUE)</formula>
    </cfRule>
  </conditionalFormatting>
  <conditionalFormatting sqref="AD19:AD60">
    <cfRule type="expression" dxfId="99" priority="108">
      <formula>IF(_xlfn.ISFORMULA($AD19),FALSE,TRUE)</formula>
    </cfRule>
  </conditionalFormatting>
  <conditionalFormatting sqref="AE19:AE60">
    <cfRule type="expression" dxfId="98" priority="107">
      <formula>IF(_xlfn.ISFORMULA($AE19),FALSE,TRUE)</formula>
    </cfRule>
  </conditionalFormatting>
  <conditionalFormatting sqref="AG19:AG60">
    <cfRule type="expression" dxfId="97" priority="106">
      <formula>IF(_xlfn.ISFORMULA($AG19),FALSE,TRUE)</formula>
    </cfRule>
  </conditionalFormatting>
  <conditionalFormatting sqref="AH19:AH60">
    <cfRule type="expression" dxfId="96" priority="105">
      <formula>IF(_xlfn.ISFORMULA($AH19),FALSE,TRUE)</formula>
    </cfRule>
  </conditionalFormatting>
  <conditionalFormatting sqref="AS19:AS60">
    <cfRule type="expression" dxfId="95" priority="104">
      <formula>IF(_xlfn.ISFORMULA(AS19),FALSE,TRUE)</formula>
    </cfRule>
  </conditionalFormatting>
  <conditionalFormatting sqref="BV19:BW60">
    <cfRule type="expression" dxfId="94" priority="101">
      <formula>IF(_xlfn.ISFORMULA(BV19),FALSE,TRUE)</formula>
    </cfRule>
  </conditionalFormatting>
  <conditionalFormatting sqref="BI19:BJ60">
    <cfRule type="expression" dxfId="93" priority="100">
      <formula>IF(_xlfn.ISFORMULA(BB19),FALSE,TRUE)</formula>
    </cfRule>
  </conditionalFormatting>
  <conditionalFormatting sqref="BC19:BG60 AV19:BA60">
    <cfRule type="expression" dxfId="92" priority="99">
      <formula>IF(_xlfn.ISFORMULA(AV19),FALSE,TRUE)</formula>
    </cfRule>
  </conditionalFormatting>
  <conditionalFormatting sqref="D19:D60">
    <cfRule type="expression" dxfId="91" priority="96">
      <formula>IF($D$18="Square Feet",TRUE,FALSE)</formula>
    </cfRule>
  </conditionalFormatting>
  <conditionalFormatting sqref="BO19">
    <cfRule type="expression" dxfId="90" priority="94">
      <formula>IF(BN19="-",FALSE,TRUE)</formula>
    </cfRule>
  </conditionalFormatting>
  <conditionalFormatting sqref="BO20:BO59">
    <cfRule type="expression" dxfId="89" priority="93">
      <formula>IF(BN20="-",FALSE,TRUE)</formula>
    </cfRule>
  </conditionalFormatting>
  <conditionalFormatting sqref="BO21">
    <cfRule type="expression" dxfId="88" priority="92">
      <formula>IF(BN21="-",FALSE,TRUE)</formula>
    </cfRule>
  </conditionalFormatting>
  <conditionalFormatting sqref="BO22">
    <cfRule type="expression" dxfId="87" priority="91">
      <formula>IF(BN22="-",FALSE,TRUE)</formula>
    </cfRule>
  </conditionalFormatting>
  <conditionalFormatting sqref="BO23">
    <cfRule type="expression" dxfId="86" priority="90">
      <formula>IF(BN23="-",FALSE,TRUE)</formula>
    </cfRule>
  </conditionalFormatting>
  <conditionalFormatting sqref="BO24">
    <cfRule type="expression" dxfId="85" priority="89">
      <formula>IF(BN24="-",FALSE,TRUE)</formula>
    </cfRule>
  </conditionalFormatting>
  <conditionalFormatting sqref="BO25">
    <cfRule type="expression" dxfId="84" priority="88">
      <formula>IF(BN25="-",FALSE,TRUE)</formula>
    </cfRule>
  </conditionalFormatting>
  <conditionalFormatting sqref="BO26">
    <cfRule type="expression" dxfId="83" priority="87">
      <formula>IF(BN26="-",FALSE,TRUE)</formula>
    </cfRule>
  </conditionalFormatting>
  <conditionalFormatting sqref="BO27">
    <cfRule type="expression" dxfId="82" priority="86">
      <formula>IF(BN27="-",FALSE,TRUE)</formula>
    </cfRule>
  </conditionalFormatting>
  <conditionalFormatting sqref="BO28">
    <cfRule type="expression" dxfId="81" priority="85">
      <formula>IF(BN28="-",FALSE,TRUE)</formula>
    </cfRule>
  </conditionalFormatting>
  <conditionalFormatting sqref="BO29">
    <cfRule type="expression" dxfId="80" priority="84">
      <formula>IF(BN29="-",FALSE,TRUE)</formula>
    </cfRule>
  </conditionalFormatting>
  <conditionalFormatting sqref="BO30">
    <cfRule type="expression" dxfId="79" priority="83">
      <formula>IF(BN30="-",FALSE,TRUE)</formula>
    </cfRule>
  </conditionalFormatting>
  <conditionalFormatting sqref="BO31">
    <cfRule type="expression" dxfId="78" priority="82">
      <formula>IF(BN31="-",FALSE,TRUE)</formula>
    </cfRule>
  </conditionalFormatting>
  <conditionalFormatting sqref="BO32">
    <cfRule type="expression" dxfId="77" priority="81">
      <formula>IF(BN32="-",FALSE,TRUE)</formula>
    </cfRule>
  </conditionalFormatting>
  <conditionalFormatting sqref="BO33">
    <cfRule type="expression" dxfId="76" priority="80">
      <formula>IF(BN33="-",FALSE,TRUE)</formula>
    </cfRule>
  </conditionalFormatting>
  <conditionalFormatting sqref="BO34">
    <cfRule type="expression" dxfId="75" priority="79">
      <formula>IF(BN34="-",FALSE,TRUE)</formula>
    </cfRule>
  </conditionalFormatting>
  <conditionalFormatting sqref="BO35">
    <cfRule type="expression" dxfId="74" priority="78">
      <formula>IF(BN35="-",FALSE,TRUE)</formula>
    </cfRule>
  </conditionalFormatting>
  <conditionalFormatting sqref="BO36">
    <cfRule type="expression" dxfId="73" priority="77">
      <formula>IF(BN36="-",FALSE,TRUE)</formula>
    </cfRule>
  </conditionalFormatting>
  <conditionalFormatting sqref="BO37">
    <cfRule type="expression" dxfId="72" priority="76">
      <formula>IF(BN37="-",FALSE,TRUE)</formula>
    </cfRule>
  </conditionalFormatting>
  <conditionalFormatting sqref="BO60">
    <cfRule type="expression" dxfId="71" priority="75">
      <formula>IF(BN60="-",FALSE,TRUE)</formula>
    </cfRule>
  </conditionalFormatting>
  <conditionalFormatting sqref="BO38">
    <cfRule type="expression" dxfId="70" priority="74">
      <formula>IF(BN38="-",FALSE,TRUE)</formula>
    </cfRule>
  </conditionalFormatting>
  <conditionalFormatting sqref="BO39">
    <cfRule type="expression" dxfId="69" priority="73">
      <formula>IF(BN39="-",FALSE,TRUE)</formula>
    </cfRule>
  </conditionalFormatting>
  <conditionalFormatting sqref="BO40">
    <cfRule type="expression" dxfId="68" priority="72">
      <formula>IF(BN40="-",FALSE,TRUE)</formula>
    </cfRule>
  </conditionalFormatting>
  <conditionalFormatting sqref="BO41">
    <cfRule type="expression" dxfId="67" priority="71">
      <formula>IF(BN41="-",FALSE,TRUE)</formula>
    </cfRule>
  </conditionalFormatting>
  <conditionalFormatting sqref="BO42">
    <cfRule type="expression" dxfId="66" priority="70">
      <formula>IF(BN42="-",FALSE,TRUE)</formula>
    </cfRule>
  </conditionalFormatting>
  <conditionalFormatting sqref="BO43">
    <cfRule type="expression" dxfId="65" priority="69">
      <formula>IF(BN43="-",FALSE,TRUE)</formula>
    </cfRule>
  </conditionalFormatting>
  <conditionalFormatting sqref="BO44">
    <cfRule type="expression" dxfId="64" priority="68">
      <formula>IF(BN44="-",FALSE,TRUE)</formula>
    </cfRule>
  </conditionalFormatting>
  <conditionalFormatting sqref="BO45">
    <cfRule type="expression" dxfId="63" priority="67">
      <formula>IF(BN45="-",FALSE,TRUE)</formula>
    </cfRule>
  </conditionalFormatting>
  <conditionalFormatting sqref="BO46">
    <cfRule type="expression" dxfId="62" priority="66">
      <formula>IF(BN46="-",FALSE,TRUE)</formula>
    </cfRule>
  </conditionalFormatting>
  <conditionalFormatting sqref="BO47">
    <cfRule type="expression" dxfId="61" priority="65">
      <formula>IF(BN47="-",FALSE,TRUE)</formula>
    </cfRule>
  </conditionalFormatting>
  <conditionalFormatting sqref="BO48">
    <cfRule type="expression" dxfId="60" priority="64">
      <formula>IF(BN48="-",FALSE,TRUE)</formula>
    </cfRule>
  </conditionalFormatting>
  <conditionalFormatting sqref="BO49">
    <cfRule type="expression" dxfId="59" priority="63">
      <formula>IF(BN49="-",FALSE,TRUE)</formula>
    </cfRule>
  </conditionalFormatting>
  <conditionalFormatting sqref="BO50">
    <cfRule type="expression" dxfId="58" priority="62">
      <formula>IF(BN50="-",FALSE,TRUE)</formula>
    </cfRule>
  </conditionalFormatting>
  <conditionalFormatting sqref="BO51">
    <cfRule type="expression" dxfId="57" priority="61">
      <formula>IF(BN51="-",FALSE,TRUE)</formula>
    </cfRule>
  </conditionalFormatting>
  <conditionalFormatting sqref="BO52">
    <cfRule type="expression" dxfId="56" priority="60">
      <formula>IF(BN52="-",FALSE,TRUE)</formula>
    </cfRule>
  </conditionalFormatting>
  <conditionalFormatting sqref="BO53">
    <cfRule type="expression" dxfId="55" priority="59">
      <formula>IF(BN53="-",FALSE,TRUE)</formula>
    </cfRule>
  </conditionalFormatting>
  <conditionalFormatting sqref="BO54">
    <cfRule type="expression" dxfId="54" priority="58">
      <formula>IF(BN54="-",FALSE,TRUE)</formula>
    </cfRule>
  </conditionalFormatting>
  <conditionalFormatting sqref="BO55">
    <cfRule type="expression" dxfId="53" priority="57">
      <formula>IF(BN55="-",FALSE,TRUE)</formula>
    </cfRule>
  </conditionalFormatting>
  <conditionalFormatting sqref="BO56">
    <cfRule type="expression" dxfId="52" priority="56">
      <formula>IF(BN56="-",FALSE,TRUE)</formula>
    </cfRule>
  </conditionalFormatting>
  <conditionalFormatting sqref="BO57">
    <cfRule type="expression" dxfId="51" priority="55">
      <formula>IF(BN57="-",FALSE,TRUE)</formula>
    </cfRule>
  </conditionalFormatting>
  <conditionalFormatting sqref="BO58">
    <cfRule type="expression" dxfId="50" priority="54">
      <formula>IF(BN58="-",FALSE,TRUE)</formula>
    </cfRule>
  </conditionalFormatting>
  <conditionalFormatting sqref="BO59">
    <cfRule type="expression" dxfId="49" priority="53">
      <formula>IF(BN59="-",FALSE,TRUE)</formula>
    </cfRule>
  </conditionalFormatting>
  <conditionalFormatting sqref="BS61">
    <cfRule type="expression" dxfId="48" priority="52">
      <formula>IF(BS61&gt;$AU$15,FALSE,TRUE)</formula>
    </cfRule>
  </conditionalFormatting>
  <conditionalFormatting sqref="BK19:BN60 BP19:BT60">
    <cfRule type="expression" dxfId="47" priority="51">
      <formula>IF(_xlfn.ISFORMULA(BK19),FALSE,TRUE)</formula>
    </cfRule>
  </conditionalFormatting>
  <conditionalFormatting sqref="CB19">
    <cfRule type="expression" dxfId="46" priority="50">
      <formula>IF(CA19="-",FALSE,TRUE)</formula>
    </cfRule>
  </conditionalFormatting>
  <conditionalFormatting sqref="CB20:CB59">
    <cfRule type="expression" dxfId="45" priority="49">
      <formula>IF(CA20="-",FALSE,TRUE)</formula>
    </cfRule>
  </conditionalFormatting>
  <conditionalFormatting sqref="CB21">
    <cfRule type="expression" dxfId="44" priority="48">
      <formula>IF(CA21="-",FALSE,TRUE)</formula>
    </cfRule>
  </conditionalFormatting>
  <conditionalFormatting sqref="CB22">
    <cfRule type="expression" dxfId="43" priority="47">
      <formula>IF(CA22="-",FALSE,TRUE)</formula>
    </cfRule>
  </conditionalFormatting>
  <conditionalFormatting sqref="CB23">
    <cfRule type="expression" dxfId="42" priority="46">
      <formula>IF(CA23="-",FALSE,TRUE)</formula>
    </cfRule>
  </conditionalFormatting>
  <conditionalFormatting sqref="CB24">
    <cfRule type="expression" dxfId="41" priority="45">
      <formula>IF(CA24="-",FALSE,TRUE)</formula>
    </cfRule>
  </conditionalFormatting>
  <conditionalFormatting sqref="CB25">
    <cfRule type="expression" dxfId="40" priority="44">
      <formula>IF(CA25="-",FALSE,TRUE)</formula>
    </cfRule>
  </conditionalFormatting>
  <conditionalFormatting sqref="CB26">
    <cfRule type="expression" dxfId="39" priority="43">
      <formula>IF(CA26="-",FALSE,TRUE)</formula>
    </cfRule>
  </conditionalFormatting>
  <conditionalFormatting sqref="CB27">
    <cfRule type="expression" dxfId="38" priority="42">
      <formula>IF(CA27="-",FALSE,TRUE)</formula>
    </cfRule>
  </conditionalFormatting>
  <conditionalFormatting sqref="CB28">
    <cfRule type="expression" dxfId="37" priority="41">
      <formula>IF(CA28="-",FALSE,TRUE)</formula>
    </cfRule>
  </conditionalFormatting>
  <conditionalFormatting sqref="CB29">
    <cfRule type="expression" dxfId="36" priority="40">
      <formula>IF(CA29="-",FALSE,TRUE)</formula>
    </cfRule>
  </conditionalFormatting>
  <conditionalFormatting sqref="CB30">
    <cfRule type="expression" dxfId="35" priority="39">
      <formula>IF(CA30="-",FALSE,TRUE)</formula>
    </cfRule>
  </conditionalFormatting>
  <conditionalFormatting sqref="CB31">
    <cfRule type="expression" dxfId="34" priority="38">
      <formula>IF(CA31="-",FALSE,TRUE)</formula>
    </cfRule>
  </conditionalFormatting>
  <conditionalFormatting sqref="CB32">
    <cfRule type="expression" dxfId="33" priority="37">
      <formula>IF(CA32="-",FALSE,TRUE)</formula>
    </cfRule>
  </conditionalFormatting>
  <conditionalFormatting sqref="CB33">
    <cfRule type="expression" dxfId="32" priority="36">
      <formula>IF(CA33="-",FALSE,TRUE)</formula>
    </cfRule>
  </conditionalFormatting>
  <conditionalFormatting sqref="CB34">
    <cfRule type="expression" dxfId="31" priority="35">
      <formula>IF(CA34="-",FALSE,TRUE)</formula>
    </cfRule>
  </conditionalFormatting>
  <conditionalFormatting sqref="CB35">
    <cfRule type="expression" dxfId="30" priority="34">
      <formula>IF(CA35="-",FALSE,TRUE)</formula>
    </cfRule>
  </conditionalFormatting>
  <conditionalFormatting sqref="CB36">
    <cfRule type="expression" dxfId="29" priority="33">
      <formula>IF(CA36="-",FALSE,TRUE)</formula>
    </cfRule>
  </conditionalFormatting>
  <conditionalFormatting sqref="CB37">
    <cfRule type="expression" dxfId="28" priority="32">
      <formula>IF(CA37="-",FALSE,TRUE)</formula>
    </cfRule>
  </conditionalFormatting>
  <conditionalFormatting sqref="CB60">
    <cfRule type="expression" dxfId="27" priority="31">
      <formula>IF(CA60="-",FALSE,TRUE)</formula>
    </cfRule>
  </conditionalFormatting>
  <conditionalFormatting sqref="CB38">
    <cfRule type="expression" dxfId="26" priority="30">
      <formula>IF(CA38="-",FALSE,TRUE)</formula>
    </cfRule>
  </conditionalFormatting>
  <conditionalFormatting sqref="CB39">
    <cfRule type="expression" dxfId="25" priority="29">
      <formula>IF(CA39="-",FALSE,TRUE)</formula>
    </cfRule>
  </conditionalFormatting>
  <conditionalFormatting sqref="CB40">
    <cfRule type="expression" dxfId="24" priority="28">
      <formula>IF(CA40="-",FALSE,TRUE)</formula>
    </cfRule>
  </conditionalFormatting>
  <conditionalFormatting sqref="CB41">
    <cfRule type="expression" dxfId="23" priority="27">
      <formula>IF(CA41="-",FALSE,TRUE)</formula>
    </cfRule>
  </conditionalFormatting>
  <conditionalFormatting sqref="CB42">
    <cfRule type="expression" dxfId="22" priority="26">
      <formula>IF(CA42="-",FALSE,TRUE)</formula>
    </cfRule>
  </conditionalFormatting>
  <conditionalFormatting sqref="CB43">
    <cfRule type="expression" dxfId="21" priority="25">
      <formula>IF(CA43="-",FALSE,TRUE)</formula>
    </cfRule>
  </conditionalFormatting>
  <conditionalFormatting sqref="CB44">
    <cfRule type="expression" dxfId="20" priority="24">
      <formula>IF(CA44="-",FALSE,TRUE)</formula>
    </cfRule>
  </conditionalFormatting>
  <conditionalFormatting sqref="CB45">
    <cfRule type="expression" dxfId="19" priority="23">
      <formula>IF(CA45="-",FALSE,TRUE)</formula>
    </cfRule>
  </conditionalFormatting>
  <conditionalFormatting sqref="CB46">
    <cfRule type="expression" dxfId="18" priority="22">
      <formula>IF(CA46="-",FALSE,TRUE)</formula>
    </cfRule>
  </conditionalFormatting>
  <conditionalFormatting sqref="CB47">
    <cfRule type="expression" dxfId="17" priority="21">
      <formula>IF(CA47="-",FALSE,TRUE)</formula>
    </cfRule>
  </conditionalFormatting>
  <conditionalFormatting sqref="CB48">
    <cfRule type="expression" dxfId="16" priority="20">
      <formula>IF(CA48="-",FALSE,TRUE)</formula>
    </cfRule>
  </conditionalFormatting>
  <conditionalFormatting sqref="CB49">
    <cfRule type="expression" dxfId="15" priority="19">
      <formula>IF(CA49="-",FALSE,TRUE)</formula>
    </cfRule>
  </conditionalFormatting>
  <conditionalFormatting sqref="CB50">
    <cfRule type="expression" dxfId="14" priority="18">
      <formula>IF(CA50="-",FALSE,TRUE)</formula>
    </cfRule>
  </conditionalFormatting>
  <conditionalFormatting sqref="CB51">
    <cfRule type="expression" dxfId="13" priority="17">
      <formula>IF(CA51="-",FALSE,TRUE)</formula>
    </cfRule>
  </conditionalFormatting>
  <conditionalFormatting sqref="CB52">
    <cfRule type="expression" dxfId="12" priority="16">
      <formula>IF(CA52="-",FALSE,TRUE)</formula>
    </cfRule>
  </conditionalFormatting>
  <conditionalFormatting sqref="CB53">
    <cfRule type="expression" dxfId="11" priority="15">
      <formula>IF(CA53="-",FALSE,TRUE)</formula>
    </cfRule>
  </conditionalFormatting>
  <conditionalFormatting sqref="CB54">
    <cfRule type="expression" dxfId="10" priority="14">
      <formula>IF(CA54="-",FALSE,TRUE)</formula>
    </cfRule>
  </conditionalFormatting>
  <conditionalFormatting sqref="CB55">
    <cfRule type="expression" dxfId="9" priority="13">
      <formula>IF(CA55="-",FALSE,TRUE)</formula>
    </cfRule>
  </conditionalFormatting>
  <conditionalFormatting sqref="CB56">
    <cfRule type="expression" dxfId="8" priority="12">
      <formula>IF(CA56="-",FALSE,TRUE)</formula>
    </cfRule>
  </conditionalFormatting>
  <conditionalFormatting sqref="CB57">
    <cfRule type="expression" dxfId="7" priority="11">
      <formula>IF(CA57="-",FALSE,TRUE)</formula>
    </cfRule>
  </conditionalFormatting>
  <conditionalFormatting sqref="CB58">
    <cfRule type="expression" dxfId="6" priority="10">
      <formula>IF(CA58="-",FALSE,TRUE)</formula>
    </cfRule>
  </conditionalFormatting>
  <conditionalFormatting sqref="CB59">
    <cfRule type="expression" dxfId="5" priority="9">
      <formula>IF(CA59="-",FALSE,TRUE)</formula>
    </cfRule>
  </conditionalFormatting>
  <conditionalFormatting sqref="CF61">
    <cfRule type="expression" dxfId="4" priority="8">
      <formula>IF(CF61&gt;$AU$15,FALSE,TRUE)</formula>
    </cfRule>
  </conditionalFormatting>
  <conditionalFormatting sqref="BX19:CA60 CC19:CG60">
    <cfRule type="expression" dxfId="3" priority="7">
      <formula>IF(_xlfn.ISFORMULA(BX19),FALSE,TRUE)</formula>
    </cfRule>
  </conditionalFormatting>
  <conditionalFormatting sqref="AU15">
    <cfRule type="expression" dxfId="2" priority="5">
      <formula>IF(_xlfn.ISFORMULA($AU$15),FALSE,TRUE)</formula>
    </cfRule>
  </conditionalFormatting>
  <conditionalFormatting sqref="K19:K60">
    <cfRule type="expression" dxfId="1" priority="4">
      <formula>IF($K$18="Square Feet",TRUE,FALSE)</formula>
    </cfRule>
  </conditionalFormatting>
  <conditionalFormatting sqref="H61">
    <cfRule type="expression" dxfId="0" priority="287">
      <formula>IF($H$61="",FALSE,TRUE)</formula>
    </cfRule>
  </conditionalFormatting>
  <conditionalFormatting sqref="A1:XFD1048576">
    <cfRule type="expression" priority="1">
      <formula>CELL("protect",A1)=0</formula>
    </cfRule>
  </conditionalFormatting>
  <dataValidations count="9">
    <dataValidation type="whole" allowBlank="1" showInputMessage="1" showErrorMessage="1" sqref="K70:K78 K81:K91" xr:uid="{00000000-0002-0000-0000-000000000000}">
      <formula1>30</formula1>
      <formula2>98</formula2>
    </dataValidation>
    <dataValidation type="decimal" allowBlank="1" showInputMessage="1" showErrorMessage="1" sqref="AU15" xr:uid="{00000000-0002-0000-0000-000001000000}">
      <formula1>30</formula1>
      <formula2>100</formula2>
    </dataValidation>
    <dataValidation type="list" allowBlank="1" showInputMessage="1" showErrorMessage="1" sqref="AU16" xr:uid="{00000000-0002-0000-0000-000002000000}">
      <formula1>$AP$6:$AP$11</formula1>
    </dataValidation>
    <dataValidation type="decimal" operator="greaterThanOrEqual" allowBlank="1" showInputMessage="1" showErrorMessage="1" sqref="D60:E60 E19:E59 L19:L59 K60" xr:uid="{00000000-0002-0000-0000-000003000000}">
      <formula1>0</formula1>
    </dataValidation>
    <dataValidation type="list" allowBlank="1" showInputMessage="1" showErrorMessage="1" sqref="N19:N60" xr:uid="{00000000-0002-0000-0000-000004000000}">
      <formula1>$W$70:$W$73</formula1>
    </dataValidation>
    <dataValidation type="list" allowBlank="1" showInputMessage="1" showErrorMessage="1" sqref="AC19:AC60 W19:W60 Q19:Q60" xr:uid="{00000000-0002-0000-0000-000005000000}">
      <formula1>$W$74:$W$82</formula1>
    </dataValidation>
    <dataValidation type="list" allowBlank="1" showInputMessage="1" showErrorMessage="1" sqref="D18 K18" xr:uid="{00000000-0002-0000-0000-000006000000}">
      <formula1>$AZ$1:$AZ$2</formula1>
    </dataValidation>
    <dataValidation type="list" allowBlank="1" showInputMessage="1" showErrorMessage="1" sqref="C19:C60" xr:uid="{00000000-0002-0000-0000-000007000000}">
      <formula1>$G$70:$G$78</formula1>
    </dataValidation>
    <dataValidation type="list" allowBlank="1" showInputMessage="1" showErrorMessage="1" sqref="J19:J60" xr:uid="{00000000-0002-0000-0000-000008000000}">
      <formula1>$G$70:$G$91</formula1>
    </dataValidation>
  </dataValidations>
  <pageMargins left="0.4" right="0.4" top="0.75" bottom="0.75" header="0.3" footer="0.3"/>
  <pageSetup scale="24" fitToWidth="2" pageOrder="overThenDown" orientation="portrait" r:id="rId1"/>
  <headerFooter>
    <oddFooter>&amp;R&amp;"Arial,Bold"&amp;14&amp;D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 Submitted</vt:lpstr>
      <vt:lpstr>'As Submitted'!Print_Area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Franklin</dc:creator>
  <cp:lastModifiedBy>Lance Fittro</cp:lastModifiedBy>
  <cp:lastPrinted>2022-01-28T22:58:15Z</cp:lastPrinted>
  <dcterms:created xsi:type="dcterms:W3CDTF">2012-07-17T16:19:44Z</dcterms:created>
  <dcterms:modified xsi:type="dcterms:W3CDTF">2022-02-24T21:28:01Z</dcterms:modified>
</cp:coreProperties>
</file>